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osori\Downloads\Borrar\corte\ECI T-762 de 2015-20190808T203849Z-001\ECI T-762 de 2015\"/>
    </mc:Choice>
  </mc:AlternateContent>
  <xr:revisionPtr revIDLastSave="0" documentId="13_ncr:1_{2DCA9B4F-F7DA-455F-AC9D-F6E15B26D554}" xr6:coauthVersionLast="43" xr6:coauthVersionMax="43" xr10:uidLastSave="{00000000-0000-0000-0000-000000000000}"/>
  <bookViews>
    <workbookView xWindow="20370" yWindow="-7035" windowWidth="29040" windowHeight="15840" activeTab="2" xr2:uid="{00000000-000D-0000-FFFF-FFFF00000000}"/>
  </bookViews>
  <sheets>
    <sheet name="Tabla Dinamica" sheetId="1" r:id="rId1"/>
    <sheet name="Dinamicas" sheetId="2" state="hidden" r:id="rId2"/>
    <sheet name="Batería ECI" sheetId="3" r:id="rId3"/>
    <sheet name="Dashboard" sheetId="4" r:id="rId4"/>
  </sheets>
  <definedNames>
    <definedName name="_xlnm._FilterDatabase" localSheetId="2" hidden="1">'Batería ECI'!$A$1:$Q$243</definedName>
    <definedName name="_xlcn.WorksheetConnection_BateríaECIA1M242">'Batería ECI'!$A$1:$M$243</definedName>
    <definedName name="_xlcn.WorksheetConnection_BateríaECIA1O243">'Batería ECI'!$A$1:$Q$243</definedName>
    <definedName name="Google_Sheet_Link_1376387629" hidden="1">_xlcn.WorksheetConnection_BateríaECIA1O243</definedName>
    <definedName name="Google_Sheet_Link_93871994" hidden="1">_xlcn.WorksheetConnection_BateríaECIA1M242</definedName>
    <definedName name="SegmentaciónDeDatos_COMPONENTES_MÍNIMOS_A_GARANTIZAR_A_LA_POBLACIÓN_PRIVADA_DE_LA_LIBERTAD">#REF!</definedName>
  </definedNames>
  <calcPr calcId="191029"/>
  <pivotCaches>
    <pivotCache cacheId="50" r:id="rId5"/>
  </pivotCache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9" roundtripDataSignature="AMtx7mjPhdmGDJY2Y5kNKoT9wsCkJ0x3jg=="/>
    </ext>
  </extLst>
</workbook>
</file>

<file path=xl/calcChain.xml><?xml version="1.0" encoding="utf-8"?>
<calcChain xmlns="http://schemas.openxmlformats.org/spreadsheetml/2006/main">
  <c r="Q136" i="3" l="1"/>
  <c r="Q240" i="3"/>
  <c r="Q233" i="3"/>
  <c r="Q227" i="3"/>
  <c r="Q213" i="3"/>
  <c r="Q206" i="3"/>
  <c r="Q205" i="3"/>
  <c r="Q200" i="3"/>
  <c r="Q199" i="3"/>
  <c r="Q198" i="3"/>
  <c r="Q197" i="3"/>
  <c r="Q193" i="3"/>
  <c r="Q192" i="3"/>
  <c r="Q191" i="3"/>
  <c r="Q190" i="3"/>
  <c r="Q189" i="3"/>
  <c r="Q188" i="3"/>
  <c r="Q187" i="3"/>
  <c r="Q186" i="3"/>
  <c r="Q185" i="3"/>
  <c r="Q176" i="3"/>
  <c r="Q164" i="3"/>
  <c r="Q163" i="3"/>
  <c r="Q161" i="3"/>
  <c r="Q120" i="3"/>
  <c r="Q119" i="3"/>
  <c r="Q117" i="3"/>
  <c r="Q105" i="3"/>
  <c r="Q76" i="3"/>
  <c r="Q75" i="3"/>
  <c r="Q74" i="3"/>
  <c r="Q73" i="3"/>
  <c r="Q72" i="3"/>
  <c r="Q64" i="3"/>
  <c r="Q63" i="3"/>
  <c r="Q41" i="3"/>
  <c r="Q30" i="3"/>
  <c r="Q13" i="3"/>
  <c r="Q12" i="3"/>
  <c r="Q11" i="3"/>
  <c r="Q8" i="3"/>
  <c r="Q3" i="3"/>
  <c r="Q2" i="3"/>
  <c r="Q241" i="3"/>
  <c r="Q239" i="3"/>
  <c r="Q238" i="3"/>
  <c r="Q236" i="3"/>
  <c r="Q232" i="3"/>
  <c r="Q231" i="3"/>
  <c r="Q230" i="3"/>
  <c r="Q229" i="3"/>
  <c r="Q228" i="3"/>
  <c r="Q226" i="3"/>
  <c r="Q225" i="3"/>
  <c r="Q224" i="3"/>
  <c r="Q223" i="3"/>
  <c r="Q222" i="3"/>
  <c r="Q221" i="3"/>
  <c r="Q220" i="3"/>
  <c r="Q219" i="3"/>
  <c r="Q218" i="3"/>
  <c r="Q217" i="3"/>
  <c r="Q216" i="3"/>
  <c r="Q215" i="3"/>
  <c r="Q214" i="3"/>
  <c r="Q212" i="3"/>
  <c r="Q211" i="3"/>
  <c r="Q208" i="3"/>
  <c r="Q207" i="3"/>
  <c r="Q204" i="3"/>
  <c r="Q203" i="3"/>
  <c r="Q202" i="3"/>
  <c r="Q201" i="3"/>
  <c r="Q196" i="3"/>
  <c r="Q195" i="3"/>
  <c r="Q194" i="3"/>
  <c r="Q184" i="3"/>
  <c r="Q183" i="3"/>
  <c r="Q182" i="3"/>
  <c r="Q181" i="3"/>
  <c r="Q180" i="3"/>
  <c r="Q179" i="3"/>
  <c r="Q178" i="3"/>
  <c r="Q177" i="3"/>
  <c r="Q175" i="3"/>
  <c r="Q174" i="3"/>
  <c r="Q173" i="3"/>
  <c r="Q172" i="3"/>
  <c r="Q171" i="3"/>
  <c r="Q170" i="3"/>
  <c r="Q169" i="3"/>
  <c r="Q168" i="3"/>
  <c r="Q167" i="3"/>
  <c r="Q166" i="3"/>
  <c r="Q165" i="3"/>
  <c r="Q159" i="3"/>
  <c r="Q158" i="3"/>
  <c r="Q157" i="3"/>
  <c r="Q156" i="3"/>
  <c r="Q155" i="3"/>
  <c r="Q154" i="3"/>
  <c r="Q153" i="3"/>
  <c r="Q152" i="3"/>
  <c r="Q151" i="3"/>
  <c r="Q150" i="3"/>
  <c r="Q149" i="3"/>
  <c r="Q148" i="3"/>
  <c r="Q147" i="3"/>
  <c r="Q146" i="3"/>
  <c r="Q145" i="3"/>
  <c r="Q144" i="3"/>
  <c r="Q143" i="3"/>
  <c r="Q142" i="3"/>
  <c r="Q141" i="3"/>
  <c r="Q140" i="3"/>
  <c r="Q139" i="3"/>
  <c r="Q138" i="3"/>
  <c r="Q137" i="3"/>
  <c r="Q135" i="3"/>
  <c r="Q134" i="3"/>
  <c r="Q133" i="3"/>
  <c r="Q132" i="3"/>
  <c r="Q131" i="3"/>
  <c r="Q130" i="3"/>
  <c r="Q129" i="3"/>
  <c r="Q128" i="3"/>
  <c r="Q127" i="3"/>
  <c r="Q126" i="3"/>
  <c r="Q125" i="3"/>
  <c r="Q124" i="3"/>
  <c r="Q123" i="3"/>
  <c r="Q122" i="3"/>
  <c r="Q121" i="3"/>
  <c r="Q118" i="3"/>
  <c r="Q116" i="3"/>
  <c r="Q115" i="3"/>
  <c r="Q114" i="3"/>
  <c r="Q113" i="3"/>
  <c r="Q112" i="3"/>
  <c r="Q111" i="3"/>
  <c r="Q110" i="3"/>
  <c r="Q109" i="3"/>
  <c r="Q108" i="3"/>
  <c r="Q107" i="3"/>
  <c r="Q106" i="3"/>
  <c r="Q100" i="3"/>
  <c r="Q99" i="3"/>
  <c r="Q98" i="3"/>
  <c r="Q97" i="3"/>
  <c r="Q96" i="3"/>
  <c r="Q95" i="3"/>
  <c r="Q94" i="3"/>
  <c r="Q93" i="3"/>
  <c r="Q92" i="3"/>
  <c r="Q91" i="3"/>
  <c r="Q90" i="3"/>
  <c r="Q89" i="3"/>
  <c r="Q88" i="3"/>
  <c r="Q87" i="3"/>
  <c r="Q86" i="3"/>
  <c r="Q85" i="3"/>
  <c r="Q84" i="3"/>
  <c r="Q83" i="3"/>
  <c r="Q82" i="3"/>
  <c r="Q81" i="3"/>
  <c r="Q80" i="3"/>
  <c r="Q79" i="3"/>
  <c r="Q78" i="3"/>
  <c r="Q77" i="3"/>
  <c r="Q71" i="3"/>
  <c r="Q70" i="3"/>
  <c r="Q69" i="3"/>
  <c r="Q68" i="3"/>
  <c r="Q67" i="3"/>
  <c r="Q66" i="3"/>
  <c r="Q65" i="3"/>
  <c r="Q62" i="3"/>
  <c r="Q61" i="3"/>
  <c r="Q60" i="3"/>
  <c r="Q59" i="3"/>
  <c r="Q58" i="3"/>
  <c r="Q57" i="3"/>
  <c r="Q56" i="3"/>
  <c r="Q55" i="3"/>
  <c r="Q54" i="3"/>
  <c r="Q53" i="3"/>
  <c r="Q52" i="3"/>
  <c r="Q51" i="3"/>
  <c r="Q50" i="3"/>
  <c r="Q49" i="3"/>
  <c r="Q48" i="3"/>
  <c r="Q47" i="3"/>
  <c r="Q46" i="3"/>
  <c r="Q45" i="3"/>
  <c r="Q44" i="3"/>
  <c r="Q43" i="3"/>
  <c r="Q42" i="3"/>
  <c r="Q40" i="3"/>
  <c r="Q29" i="3"/>
  <c r="Q28" i="3"/>
  <c r="Q27" i="3"/>
  <c r="Q26" i="3"/>
  <c r="Q25" i="3"/>
  <c r="Q24" i="3"/>
  <c r="Q23" i="3"/>
  <c r="Q22" i="3"/>
  <c r="Q21" i="3"/>
  <c r="Q20" i="3"/>
  <c r="Q19" i="3"/>
  <c r="Q18" i="3"/>
  <c r="Q17" i="3"/>
  <c r="Q16" i="3"/>
  <c r="Q15" i="3"/>
  <c r="Q14" i="3"/>
  <c r="Q10" i="3"/>
  <c r="Q9" i="3"/>
  <c r="Q7" i="3"/>
  <c r="Q6" i="3"/>
  <c r="Q5" i="3"/>
  <c r="Q4" i="3"/>
  <c r="M9" i="4"/>
  <c r="K9" i="4"/>
  <c r="I9" i="4"/>
  <c r="H9" i="4"/>
  <c r="F9" i="4"/>
  <c r="D9" i="4"/>
  <c r="C9" i="4"/>
</calcChain>
</file>

<file path=xl/sharedStrings.xml><?xml version="1.0" encoding="utf-8"?>
<sst xmlns="http://schemas.openxmlformats.org/spreadsheetml/2006/main" count="4819" uniqueCount="1016">
  <si>
    <t>COMPONENTES MÍNIMOS A GARANTIZAR A LA POBLACIÓN PRIVADA DE LA LIBERTAD</t>
  </si>
  <si>
    <t>PROBLEMA ESTRUCTURAL</t>
  </si>
  <si>
    <t>FALLAS EXISTENTES</t>
  </si>
  <si>
    <t>DERECHO A GARANTIZAR</t>
  </si>
  <si>
    <t>RESULTADO / ESTADO DESEADO</t>
  </si>
  <si>
    <t>INDICADOR DE RESULTADO</t>
  </si>
  <si>
    <t>FÓRMULA DE CÁLCULO - INDICADOR DE RESULTADO</t>
  </si>
  <si>
    <t xml:space="preserve"> ESTANDAR (MINIMO CONSTITUCIONALMENTE ASEGURABLE)</t>
  </si>
  <si>
    <t>INDICADOR DE ESTANDAR MINIMO CONSTITUCIONALMENTE ASEGURABLE</t>
  </si>
  <si>
    <t>FORMA DE MEDICIÓN INDICADOR DE ESTANDAR MINIMO CONSTITUCIONALMENTE ASEGURABLE</t>
  </si>
  <si>
    <t>RESPONSABLE DEL ESTANDAR</t>
  </si>
  <si>
    <t>TAREA</t>
  </si>
  <si>
    <t>RESPONSABLE DE LA TAREA</t>
  </si>
  <si>
    <t>NORMA TÉCNICA</t>
  </si>
  <si>
    <t>JUSTIFICACIÓN</t>
  </si>
  <si>
    <t>ESTADO FICHA DE INDICADOR</t>
  </si>
  <si>
    <t>FICHA TÉCNICA</t>
  </si>
  <si>
    <t>Acceso a la Administración Pública y a la Justicia</t>
  </si>
  <si>
    <t>Deficiente ruta de comunicación entre PPL y el establecimiento que garantice el derecho fundamental de petición</t>
  </si>
  <si>
    <t>Inadecuada capacitación a las personas privadas de la libertad y a los funcionarios del INPEC sobre PQRS</t>
  </si>
  <si>
    <t>Derecho al acceso a la administración pública, la justicia y el debido proceso</t>
  </si>
  <si>
    <t>Personas privadas de la libertad  y personal del INPEC capacitados en PQRS</t>
  </si>
  <si>
    <t>% de PPL y de personal del INPEC que recibió capacitación sobre PQRS</t>
  </si>
  <si>
    <t>(Número de personas privadas de la libertad y personal del INPEC capacitadas sobre PQRS /PPL y funcionarios) * 100</t>
  </si>
  <si>
    <t>La ENP deberá impartir al cuerpo de custodia y vigilancia y personal administrativo que  de los establecimientos de reclusión capacitación en PQRS una vez al año.</t>
  </si>
  <si>
    <t xml:space="preserve">% de PPL que recibió capacitación sobre PQRS </t>
  </si>
  <si>
    <t>(Número de personas privadas de la libertad capacitadas sobre PQRS / Número total de PPL ) * 100</t>
  </si>
  <si>
    <t>INPEC</t>
  </si>
  <si>
    <t xml:space="preserve"> La ENP deberá estructurar una capacitación en todos los aspectos legales, administrativos y penitenciarios relativos a las PQRS. Dejando constancia de ello</t>
  </si>
  <si>
    <t xml:space="preserve">Todas las personas privadas de la libertad deberán recibir capacitación en PQRS mínimo una vez al año. </t>
  </si>
  <si>
    <t>Aprobado 16/07/2019</t>
  </si>
  <si>
    <t>La ENP deberá garantizar que la capacitación en PQRS se le otorgue a los alumnos nuevos y a todos los cursos de ascenso. Dejando constancia de ello</t>
  </si>
  <si>
    <t>INPEC - MINJUSTICIA</t>
  </si>
  <si>
    <t>% de personal del INPEC que recibió capacitación sobre PQRS.</t>
  </si>
  <si>
    <t>(Número de personal del INPEC capacitados sobre PQRS / Número total de funcionarios del INPEC) * 100</t>
  </si>
  <si>
    <t xml:space="preserve"> La ENP deberá impartir capacitación una vez al año en PQRS al cuerpo de custodia y vigilancia y personal administrativo que trabaje en los establecimientos de reclusión.</t>
  </si>
  <si>
    <t>No aplica</t>
  </si>
  <si>
    <t>Cada persona privada de la libertad intramural tenga libre acceso a canales eficientes para presentar sus peticiones a las autoridades competentes y recibir respuestas oportunas, suficientes, completas, definitivas, claras y motivadas razonablemente</t>
  </si>
  <si>
    <t>% de establecimientos en los que el número de funcionarios administrativos de la oficina jurídica esta acorde a los lineamientos de la oficina de talento humano.</t>
  </si>
  <si>
    <t>Establecimientos con el personal necesario de funcionarios administrativos de la oficina jurídica/total de establecimientos * 100</t>
  </si>
  <si>
    <t>El area de gestión humana del INPEC deberá definir los requisitos y perfiles del equipo de trabajo de las oficinas jurídicas</t>
  </si>
  <si>
    <t>Todas las oficinas jurídicas de los establecimientos de reclusión deben estar compuestas por los funcionarios administrativos necesarios para ejercer de manera efectiva sus funciones.</t>
  </si>
  <si>
    <t>Conforme al lineamiento que debe crear la oficina de talento humano del INPEC para la conformación de las oficinas jurídicas de los ERON.</t>
  </si>
  <si>
    <t xml:space="preserve"> Ningún funcionario del CCV debe estar adscrito en la oficina jurídica, salvo las excepciones prescritas en el marco normativo vigente</t>
  </si>
  <si>
    <t>A la la oficina de talento humano del INPEC crear un lineamiento  para la conformación de las oficinas jurídicas de los ERON</t>
  </si>
  <si>
    <t>Las personas privadas de la libertad deberán recibir capacitación sobre el trámite de PQRS dentro de las primeras 72 horas al ingreso del establecimiento de reclusión</t>
  </si>
  <si>
    <t xml:space="preserve">% de las personas privadas de la libertad que han recibido capacitación sobre el trámite de PQRS dentro de las primeras 72 horas al momento del ingreso al establecimiento de reclusión. </t>
  </si>
  <si>
    <t>Los ERON deberán brindar, a las personas que lo deseen, capacitación en PQRS en el contexto carcelario y penitenciario. Dejando constancia de ello</t>
  </si>
  <si>
    <t xml:space="preserve">Todas las personas privadas de la libertad deberán recibir capacitación en PQRS dentro de las primeras 72 horas al ingreso del establecimiento de reclusión. </t>
  </si>
  <si>
    <t xml:space="preserve">Constitución Política, Articulo 23; Ley estatutaria 1755 de 2015 art. 16; Ley 65 de 1993, art. 58; El INPEC informará a toda la PPL el contenido que debe tener una petición. Así como las modalidades, términos para resolver, acciones judiciales para su protección, competencias y demás aspectos relevantes.    
 </t>
  </si>
  <si>
    <t>Los JEPMS deben visitar los centros de reclusión, adscritos a su jurisdicción, 2 veces a la semana</t>
  </si>
  <si>
    <t>% de JEPMS visitan los centros de reclusión con la periodicidad que indica la ley (2 veces a la semana)</t>
  </si>
  <si>
    <t xml:space="preserve">Número de JEPMS visitan los centros de reclusión con la periodicidad que indica la ley (2 veces a la semana) /número total de JEPMS *100 </t>
  </si>
  <si>
    <t>Se deberá crear un mecanismo que garantice la comparecencia de los JEMPS  a los centros de reclusión para verificar el lugar y condiciones de reclusión (articulación interinstitucional)</t>
  </si>
  <si>
    <t>Los JEPMS realizarán como mínimo dos visitas semanales a los establecimientos de reclusión.</t>
  </si>
  <si>
    <t>Ley 65 de 1993, Artículo 51; mod. Dec. 2636 de 2004, artículo 4, y Ley 1709 de 2014, art.42.</t>
  </si>
  <si>
    <t>La Defensoría Pública no tiene la capacidad para satisfacer la demanda actual de las personas que lo requieren</t>
  </si>
  <si>
    <t xml:space="preserve">Las personas privadas de la libertad no tienen acceso a la Defensa Pública efectiva </t>
  </si>
  <si>
    <t>Todas las personas privadas de la libertad tienen acceso a la defensa pública efectiva</t>
  </si>
  <si>
    <t>%PPL que cuentan con defensor público asignado, con una visita cada dos meses y que cuenta con una carga de trabajo conforme a los párametros definidos por la Defensoría del Pueblo</t>
  </si>
  <si>
    <t>Defensores públicos suficientes, con carga de trabajo adecuada.</t>
  </si>
  <si>
    <t>% Defensores Públicos, adscritos al programa de penal, que se se encuentran disponibles para cumplir la demanda de la PPL condenada que requiere asesoría y/o representación para la obtención de subrogados penales o beneficios administrativos.</t>
  </si>
  <si>
    <t>Total de Defensores Públicos, adscritos al programa de penal, que se se encuentran disponibles para cumplir la demanda de la PPL condenada que requiere asesoría y/o representación para la obtención de subrogados penales o beneficios administrativos. / Número de defensores públicos requeridos en los establecimientos penitenciarios y carcelarios del país.*100</t>
  </si>
  <si>
    <t>Defensoria del Pueblo</t>
  </si>
  <si>
    <t xml:space="preserve">Los defensores públicos adscritos al programa de penal deben cubrir la demanda de la PPL condenada que requiera sus servicios </t>
  </si>
  <si>
    <t>Decreto 1542 de 1997. Ley 941 del 2005, Artículo 26, 27, 29, y 43. Ley 24 de 1992 Art 21, Dec-Ley02/14, Res. 1008/18. Res 939/18</t>
  </si>
  <si>
    <t>Inasistencia a las audiencias judiciales programadas</t>
  </si>
  <si>
    <t>Las PPL deben asistir a las audiencias judiciales a las que son citados</t>
  </si>
  <si>
    <t xml:space="preserve">% de traslados a audiencias judiciales a las que la PPL asiste </t>
  </si>
  <si>
    <t xml:space="preserve">Número de traslados efectuados por el INPEC para audiencias judiciales/número de traslados solicitados por los jueces competentes *100 </t>
  </si>
  <si>
    <t>% de traslados de PPL efectuados por el INPEC a audiencias judiciales programadas</t>
  </si>
  <si>
    <t>Número de traslados de la PPL efectuados por el INPEC para audiencias judiciales/número de traslados de la PPL solicitados por los jueces competentes *100</t>
  </si>
  <si>
    <t>Se deberá crear un sistema de registro en el que se pueda observar la trazabilidad y motivos que impidieron el traslado para audiencias judiciales</t>
  </si>
  <si>
    <t xml:space="preserve">El INPEC debe garantizar la comparecencia de la población privada de la libertad a todas las audiencias penales programadas. </t>
  </si>
  <si>
    <t>Ley 65 de 1993, Artículo 30B, adicionado por la ley 1709 de 2014, artículo 34.</t>
  </si>
  <si>
    <t>Los fólderes de evidencia deberán contener todos los documentos necesarios para establecer la situación jurídica de la PPL y deben estar disponibles para las autoridades</t>
  </si>
  <si>
    <t>% de cartillas biográficas y fólderes de evidencia de la PPL que tengan todos los documentos necesarios para establecer la situación jurídica y carcelaria de la PPL y deben estar disponibles para las autoridades del INPEC, organismos de control y judiciales competentes</t>
  </si>
  <si>
    <t>Número de cartillas biográficas y los fólderes de evidencias de la PPL que contengan todos los documentos necesarios para establecer la situación jurídica de la PPL y deben estar disponibles para las autoridades del INPEC, organismos de control y judiciales competentes/ número total cartillas biográficas y de fólderes de la PPL condenada *100</t>
  </si>
  <si>
    <t>El traslado de establecimiento de reclusión de una PPL, deberá realizarse simultaneamente con el respectivo fólder de evidencias</t>
  </si>
  <si>
    <t>La oficinas jurídicas de los ERON deberán determinar la infraestructura y personal necesario para que todos los fólderes de la PPL  estén actualizados</t>
  </si>
  <si>
    <t>% de derechos de petición dirigidos a la administración del INPEC por la población privada de la libertad intramural con respuesta oportuna, suficiente, completa, definitiva, clara y motivada razonablemente.</t>
  </si>
  <si>
    <t>Número de derechos de petición presentados por la población privada de la libertad intramural con respuesta oportuna, suficiente, completa, definitiva, clara y motivada razonablemente / Número de derechos de petición dirigidos a la administración del INPEC por la población privada de la libertad intramural</t>
  </si>
  <si>
    <t xml:space="preserve">Disponer en los ERON un canal de comunicación entre los internos y la administración carcelaria que le facilite a la ppl realizar peticiones. </t>
  </si>
  <si>
    <t>Todos los derechos de petición presentados por la población privada de la libertad, deberán tener respuesta oportuna, suficiente, completa, definitiva, clara y motivada razonablemente.</t>
  </si>
  <si>
    <t>Ley 1755 del 2015.</t>
  </si>
  <si>
    <t>Llevar un registro de las solicitudes hechas por los reclusos</t>
  </si>
  <si>
    <t>El SISIPEC debe estar actualizado y unificado  y las autoridades judiciales deben tener acceso al SISIPEC actualizado y unificado</t>
  </si>
  <si>
    <t>Ser diligente para garantizar que la petición llegue a su destinatario oportunamente</t>
  </si>
  <si>
    <t>Autoridades penitenciarias</t>
  </si>
  <si>
    <t>Si el destinatario no es competente para resolver la petición deberá remitirla a quien sea competente</t>
  </si>
  <si>
    <t>La petición debe ser notificar eficazmente al interno la respuesta a la petición</t>
  </si>
  <si>
    <t>Evitar demoras injustificadas al responder. De haber una, esta debe ser justificada y probada</t>
  </si>
  <si>
    <t>Destinatarios</t>
  </si>
  <si>
    <t>Regular el procedimiento de este derecho fundamental (derecho de petición) en los reglamentos y protocolos de los establecimientos carcelarios, el cual debe de incluir un método que garantice la confidencialidad de las comunicaciones entrantes y salientes en el contexto de los ERON</t>
  </si>
  <si>
    <t>Disponer un canal expedito a través de la oficina jurídica para que los internos presenten sus peticiones, tanto al mismo centro penitenciario en el que se encuentran, como al INPEC, al juez de ejecución de penas, a prestador de salud o a cualquier otra entidad pública o privada de la que el interno requiera una respuesta</t>
  </si>
  <si>
    <t>Llevar un libro de registro de peticiones, en el que la oficina jurídica consigne la fecha de recibo y el trámite que se le dé a las mismas</t>
  </si>
  <si>
    <t>Entregar al peticionario o la peticionaria constancia de la fecha en que su solicitud es registrada y, en el caso de peticiones a entidades externas al centro de reclusión, la oficina jurídica deberá informarle al solicitante la fecha en que su petición fue radicada en esa entidad.</t>
  </si>
  <si>
    <t>% de derechos de petición presentados por la población privada de la libertad intramural con respuesta oportuna, suficiente, completa, definitiva, clara y motivada razonablemente</t>
  </si>
  <si>
    <t>Número de derechos de petición presentados por la población privada de la libertad intramural con respuesta oportuna, suficiente, completa, definitiva, clara y motivada razonablemente / Número de derechos de petición presentados por la población privada de la libertad intramural</t>
  </si>
  <si>
    <t>Comprobar que la misma (derechos de petición) ha llegado a su destino</t>
  </si>
  <si>
    <t>Adecuar los formatos de recepción de correspondencia a fin de que en ellos se pregunte por la modalidad de correo seleccionada por cada persona en situación de privación de la libertad</t>
  </si>
  <si>
    <t>% de establecimientos en los que el coordinador (a) de la oficina jurídica es un funcionario administrativo de profesión abogado (a) asignado mediante acto adminstrativo emitido por el director del establecimiento</t>
  </si>
  <si>
    <t>Número de establecimientos en los que el coordinador (a) de la oficina jurídica es un funcionario administrativo de profesión abogado (a) asignado mediante acto adminstrativo/ el número total de ERON *100</t>
  </si>
  <si>
    <t xml:space="preserve">
Se garantizará la exclusividad de estos funcionarios a la oficina juídica a. Así mismo, no podrán ser utilizados para cumplir turnos al interior de los establecimientos,  ni para los traslados de la PPL. </t>
  </si>
  <si>
    <t>No haya personas privadas de la libertad en los centros de reclusión una vez expirado el término de la detención preventiva para los sindicados o cumplida la pena para los condenados</t>
  </si>
  <si>
    <t>% de personas privadas de la libertad en los centros de reclusión cuyo término de detención preventiva para los sindicados ya ha expirado o cuya pena para los condenados ya ha sido cumplida</t>
  </si>
  <si>
    <t>% de personas sindicadas con boleta de libertad y condenadas con pena cumplida, que aun permanecen en el establecimiento.</t>
  </si>
  <si>
    <t>Número de personas sindicadas con boleta de libertad y condenadas con pena cumplida, que aun permanecen en el establecimiento. / Número de personas privadas de la libertad intramural * 100</t>
  </si>
  <si>
    <t>Adicionalmente, asegurar que en todos los centros de reclusión del país, las personas privadas de la libertad tengan acceso al contenido de las sentencias T-388 de 2013 y T-762 de 2015, así como a la documentación del seguimiento (autos de la Corte e informes del Grupo Líder y de los órganos de control);</t>
  </si>
  <si>
    <t>Articulo 317 de la Ley 906 del 2004.
Articulo 175 de la Ley 599 de 2000.
Artículo 70 de la Ley 65 de 1993, modificado por el Artículo 50 de la Ley 1709 de 2014</t>
  </si>
  <si>
    <t>Hacinamiento como causa de la violacion masiva de derechos</t>
  </si>
  <si>
    <t>Las demoras en la evacuación de las solicitudes de redención de penas y libertad condicional, fundada en el hacinamiento y reproductora del mismo</t>
  </si>
  <si>
    <t>Derecho al debido proceso</t>
  </si>
  <si>
    <t>En aras de establecer un mecanismo de evacuación célere de las solicitudes de los internos en esta materia (de redención, sustitución de pena o de libertad condicional), deberá conformarse un cuerpo de estudiantes judicantes, constante en número, que apoyen la determinación de las mismas al interior de los establecimientos penitenciarios y en los Juzgados de Ejecución de Penas.</t>
  </si>
  <si>
    <t>Se ordenará la instauración y ejercicio periódico de brigadas juridicas, conforme un cronograma que trazará la Defensoría del Pueblo, con una antelación trimestral</t>
  </si>
  <si>
    <t>Defensoria del Pueblo - Ministeriod e Justicia</t>
  </si>
  <si>
    <t xml:space="preserve">El Ministerio de Justicia y del Derecho deberá conformar un mecanismo mediante el cual la información pueda centralizarse, y a su vez pueda conectarse en condiciones de reserva, con los demás datos relativos a la ejecución de la pena o la criminalización terciaria. Para ello dispondrá de un mes desde el momento en que la Defensoría del Pueblo haga entrega de los requerimientos de información. </t>
  </si>
  <si>
    <t>Ministerio de Justicia y del Derecho</t>
  </si>
  <si>
    <t>Todos los establecimientos penitenciarios del país, apoyados por la Defensoría del Pueblo y por las Personerías municipales, integrarán la información pertinente de cada uno de los internos a la base de datos que debe construir y publicitar entre las entidades</t>
  </si>
  <si>
    <t>Defensoría del Pueblo</t>
  </si>
  <si>
    <t>Las brigadas  involucrarán la acción directa del Consejo Superior de la Judicatura, o de quien haga sus veces.</t>
  </si>
  <si>
    <t>Consejo Superior de la Judicatura</t>
  </si>
  <si>
    <t>El Consejo Superior de la Judicatura deberá coordinar a los consultorios jurídicos de todas las Universidades del país, con el fin de lograr su participación en la realización de las brigadas jurídicas.</t>
  </si>
  <si>
    <t>(Elaborar) y mantener actualizado un listado con la identificación de los internos candidatos para la aplicación de subrogados penales</t>
  </si>
  <si>
    <t>Garantizar el ingreso de los funcionarios de los organismos de control a los establecimientos penitenciarios, en condiciones de seguridad y sin restricción ni demoras</t>
  </si>
  <si>
    <t>INPEC - Defensoria del Pueblo</t>
  </si>
  <si>
    <t>Alimentación al interior de los centros de reclusión</t>
  </si>
  <si>
    <t>Inadecuadas condiciones de salubridad e higiene en la carcel y manejo de alimentos</t>
  </si>
  <si>
    <t>El tratamiento y suministro de alimentos en forma poco higiénica. La calidad de la alimentación.</t>
  </si>
  <si>
    <t>Derecho a la alimentación</t>
  </si>
  <si>
    <t>Cada persona privada de la libertad intramural goce del suministro de alimentos inocuos y en horarios que se ajustan a los del común de la sociedad.</t>
  </si>
  <si>
    <t>% de personas persona privada de la libertad intramural que se le suministro alimentos inocuos y en horarios que se ajustan a los del común de la sociedad.</t>
  </si>
  <si>
    <t>% de personas que realizan manipulación de alimentos formados en educación sanitaria y/o principios bpm</t>
  </si>
  <si>
    <t>Número de personas que realizan manipulación de alimentos capacitados en buenas practicas de manufactura de alimentos/ Número de personas que realizan manipulación de alimentos * 100</t>
  </si>
  <si>
    <t>USPEC</t>
  </si>
  <si>
    <t>Todos los ERON deben capacitar el personal que realiza manipulación de alimentos en educación sanitaria y/o principios básicos de buenas prácticas de manufactura</t>
  </si>
  <si>
    <t>Ley 9 de 1979
Decreto 3075 de 1997
Resolución 2674 del 2013</t>
  </si>
  <si>
    <t>Aprobado 12/06/2019</t>
  </si>
  <si>
    <t>Los alimentos deben ser suministrados en horarios que se ajustan a los del común de la sociedad a la población privada de la libertad</t>
  </si>
  <si>
    <t>% de personas privadas de la libertad intramural a las que se le suministra alimentos en horarios que se ajustan a los del común de la sociedad</t>
  </si>
  <si>
    <t xml:space="preserve">Número de personas privadas de la libertad intramural a las que se le suministra alimentos en horarios que se ajustan a los del común de la sociedad / Número de personas privadas de la libertad intramural * 100					</t>
  </si>
  <si>
    <t xml:space="preserve">Los alimentos deben ser suministrados a la población privada de la libertad en horarios que se ajustan a los del común de la sociedad </t>
  </si>
  <si>
    <t>Sentencia T-762 de 2015
Reglamento interno INPEC</t>
  </si>
  <si>
    <t>% de niños(as) que habitan en centros de reclusión en atención bajo la Estrategia de Atención Integral "De cero a siempre" y/o el Esquema de los "Primeros mil días de vida"</t>
  </si>
  <si>
    <t>Número de niños(as) que habitan en centros de reclusión en atención bajo la Estrategia de Atención Integral "De cero a siempre" y/o el Esquema de los "Primeros mil días de vida" / Número de niños(as) que habitan en centros de reclusión * 100</t>
  </si>
  <si>
    <t>INPEC - ICBF</t>
  </si>
  <si>
    <t>Con apoyo del programa "De cero a Siempre" el Ministerio de Salud y la Protección Social fijará los parámetros alimentarios y nutricionales generales para los neonatos y los bebés a cargo del establecimiento penitenciario.</t>
  </si>
  <si>
    <t>Derechos del niño 1989
Constitución Política de 1991
Ley 1098 de 2006
Ley 1878 de 2018
Ley 1804 de 2016</t>
  </si>
  <si>
    <t>Se debe  suministrar alimentos en óptimas condiciones de conservación a la población privada de la libertad</t>
  </si>
  <si>
    <t>% de personas privadas de la libertad intramural a las que se le suministra alimentos en óptimas condiciones de conservación</t>
  </si>
  <si>
    <t xml:space="preserve">Número de personas privadas de la libertad intramural a las que se le suministra alimentos en óptimas condiciones de conservación / Número de personas privadas de la libertad intramural * 100					</t>
  </si>
  <si>
    <t>El personal médico hará “inspecciones regulares y asesorará al director respecto a la cantidad, calidad, preparación y distribución de los alimentos</t>
  </si>
  <si>
    <t>USPEC- INPEC</t>
  </si>
  <si>
    <t>A todas las personas privadas de la libertad intramural se le debe suministrar alimentos en óptimas condiciones de conservación.</t>
  </si>
  <si>
    <t>Se debe  suministrar alimentos en óptimas condiciones de nutrición a la población privada de la libertad</t>
  </si>
  <si>
    <t>% de personas privadas de la libertad intramural a las que se le suministra alimentos en óptimas condiciones de nutrición</t>
  </si>
  <si>
    <t>Número de personas privadas de la libertad intramural a las que se le suministra alimentos en óptimas condiciones de  nutrición / Número de personas privadas de la libertad intramural * 100</t>
  </si>
  <si>
    <t>El Ministerio de Salud y Protección Social deberá identificar los patrones de acción que permitan ofrecer condiciones alimenticias saludables a los internos, determinando las cantidades y composición de las porciones que ellos precisen para su bienestar</t>
  </si>
  <si>
    <t>Ministerio de Salud y Protección Social</t>
  </si>
  <si>
    <t xml:space="preserve">A todas las personas privadas de la libertad intramural se le debe suministrar alimentos en óptimas condiciones de Nutrición. </t>
  </si>
  <si>
    <t>Resolución 3803 de 2016
Documento técnico. Guías alimentarias basadas en alimentos para población colombiana mayor de 2 años - Ministerio de Salud 2015</t>
  </si>
  <si>
    <t>INPEC - USPEC</t>
  </si>
  <si>
    <t>Garantizar claramente en la ficha técnica que la minuta patrón contempla como mínimo brindar un total de 5 porciones diarias de verduras y frutas</t>
  </si>
  <si>
    <t>1. Establecer según la normatividad local los mínimos en materia de granos / cereales</t>
  </si>
  <si>
    <t xml:space="preserve"> Establecer según la normatividad local los mínimos en suministro de proteinas / cereale</t>
  </si>
  <si>
    <t>. Establecer según la normatividad local las porciones diarias de verduras y fruta</t>
  </si>
  <si>
    <t>Establecer según la normatividad local Las porciones de lácteos (leche, queso, yogur).</t>
  </si>
  <si>
    <t xml:space="preserve">Establecer seún la normatividad local Las porciones de proteína suministradas a la población pirvada de la libertad intramural </t>
  </si>
  <si>
    <t>Establecer según la normatividad local  la grasa dietética total no puede llegar a superar su 30% de las calorías suministradas.</t>
  </si>
  <si>
    <t>Se debe  suministrar alimentos en óptimas condiciones de preparación a la población privada de la libertad</t>
  </si>
  <si>
    <t>% de personas privadas de la libertad intramural a las que se le suministra alimentos en óptimas condiciones de preparación</t>
  </si>
  <si>
    <t>Número de personas privadas de la libertad intramural a las que se le suministra alimentos en óptimas condiciones de preparación / Número de personas privadas de la libertad intramural * 100</t>
  </si>
  <si>
    <t xml:space="preserve">A todas las personas privadas de la libertad intramural se le debe suministrar alimentos en óptimas condiciones de preparación. </t>
  </si>
  <si>
    <t>El INPEC y la USPEC, deberán crear un protocolo para el tratamiento y suministro de alimentos,. Para ello contará con un mes, luego del cual habrá de implementarse con el acompañamiento de la Defensoría del Pueblo.</t>
  </si>
  <si>
    <t>USPEC- INPEC - DEFENSORIA DEL PUEBLO</t>
  </si>
  <si>
    <t>El Ministerio de Salud y Protección Social deberá consolidar unos protocolos de tratamiento de alimentos que establezcan la forma clara las reglas que deberán seguir los establecimientos penitenciarios en la materia, estableciendo además los indicadores que ayuden a la evaluación de la corrección de los procedimientos asociados a la alimentación</t>
  </si>
  <si>
    <t>La USPEC debe expedir un manual de mantenimiento de las cocinas de los establecimientos penitenciarios que considere la conservación de la limpieza y desinfección evitando guardar residuos de comida y dándoles un uso correcto a los utensilios</t>
  </si>
  <si>
    <t>Disponer de presupuestos para un seguimiento que propicie el cumplimiento de las obligaciones suscritas con los contratitas y el cumplimiento de normas vigentes sobre la materia</t>
  </si>
  <si>
    <t>Disponer de la norma técnica, especificamente, en el tema de alimentación</t>
  </si>
  <si>
    <t>% de personas que reciben alimentación de acuerdo al documento de condiiones especiales</t>
  </si>
  <si>
    <t>Número de personas que reciben alimentación de acuerdo al documento de condiciones especiales/ Número de personas privadas de la libertad en elestablecimiento * 100.</t>
  </si>
  <si>
    <t>Proveer alimentación a los internos en la forma y
 con las condiciones que imponga el dictamen médico o las reglas culturales o religiosas, que se establezcan
 en cada caso especial</t>
  </si>
  <si>
    <t>Los establecimientos penitenciarios deben recibir asesoramiento sobre el régimen de alimentación (cantidad,
 calidad, preparación y distribución de los alimentos) y el sistema de mantenimiento de higiene y el aseo de las
 instalaciones</t>
  </si>
  <si>
    <t>Derecho a la salud</t>
  </si>
  <si>
    <t>Deficiente sistema de salud (Sistema de salud del sector penitenciario y carcelario del país)</t>
  </si>
  <si>
    <t>La precariedad de los servicios de salud</t>
  </si>
  <si>
    <t>Derecho a la Salud</t>
  </si>
  <si>
    <t>Cada persona privada de la libertad cuente con asistencia y atención en salud, medicamentos y tratamientos en localizaciones adecuadas para tal fin.</t>
  </si>
  <si>
    <t>% de personas privadas de la libertad que cuentan con asistencia y atención en salud, medicamentos y tratamientos en localizaciones adecuadas para tal fin</t>
  </si>
  <si>
    <t>Número de personas privadas de la libertad que cuentan con asistencia y atención en salud, medicamentos y tratamientos en localizaciones adecuadas para tal fin / Número de personas privadas de la libertad intramural</t>
  </si>
  <si>
    <t>La población reclusa debe afiliarse al Sistema General de Seguridad Social en Salud, y a partir de dicha afiliación el Estado debe proveer los servicios, de manera adecuada e idónea</t>
  </si>
  <si>
    <t>% de población a cargo del INPEC con cobertura de atención en salud (Aseguramiento en salud  de población a cargo del INPEC )</t>
  </si>
  <si>
    <t>Número de personas a cargo del INPEC con cobertura de atención en salud / Número de personas a cargo del INPEC * 100</t>
  </si>
  <si>
    <t>Ajustar el “Modelo de Atención en Salud” incluyendo a las Entidades Promotoras de Salud y a las entidades que administran regímenes especiales o de excepción como destinatarias del modelo, articulándose financiera y operativamente con el prestador primario de salud intramural</t>
  </si>
  <si>
    <t>Todas las PPL a cargo del INPEC deben contar con cobertura de atención en salud.</t>
  </si>
  <si>
    <t>Decreto 2245 del 24 de Noviembre del 2015 – Capitulo 11 – Prestación de Los Servicios de Salud  a las Personas Privadas de la Libertad; Decreto 1142 del 15 de Julio del 2016, Por el cual se modifican algunas disposiciones contenidas en el Capítulo 11 del Título 1 de la Parte 2 del Libro 2 del Decreto 1069 de 2015, Decreto Único Reglamentario del Sector Justicia y del Derecho; Resolución 5512 del 2016 quien modifica el artículo 4 de la Resolución 4005 de 2016 emite "Artículo 4. Condiciones de afiliación para población privada de la libertad en prisión o detención domiciliaria. Las siguientes son las condiciones de afiliación para esta población</t>
  </si>
  <si>
    <t>Aprobado 14/06/2019</t>
  </si>
  <si>
    <t>Las instalaciones que se dispongan para la atención en salud de la población privada de la libertad dentro del penal, deberán contar con un área de aislamiento de internos calificados como fuente de contagio o infección de alguna enfermedad, que amerite el aislamiento.</t>
  </si>
  <si>
    <t xml:space="preserve"> % de aislamientos de internos calificados como fuente de contagio e infección realizados a conformidad en un área de aislamiento adecuado</t>
  </si>
  <si>
    <t>Número de aislamientos de PPL calificados como fuente de contagio e infección realizados a conformidad en un área de aislamiento / Número de aislamientos solictados de PPL calificados como fuente de contagio e infección  * 100</t>
  </si>
  <si>
    <t>Todos los PPL que se encuentren calificados como fuente de contagio e infección deben estar aislados de conformidad en un área de aislamiento adecuado</t>
  </si>
  <si>
    <t>Ley N° 1709 de 2014  código penitenciario y carcelario
Decreto N° 2245 de 2015 reglamentario en lo relacionado con la prestación de servicios de salud para la PPL
Decreto N° 1142 de 2016 modifica algunos artículos del Dec. 2245 de 2015
Resolución N° 5159 de 2015 adopta el modelo de atención en salud para la PPL
Resolución N° 3595 de 2016 modifica algunos artículos de la res. 5159 de 2015
Resolución 3280 de 2018
Decreto 3518 de 2006
Protocolos De Vigilancia INSTITUTO NACIONAL DE SALUD
Documento Manejo de Brotes en PPL</t>
  </si>
  <si>
    <t>El establecimiento deberá contar con un profesional de la salud experto en psiquiatría</t>
  </si>
  <si>
    <t>% de consultas en psiquiatría atendidas en el establecimiento máximo a los 120 días calendario posteriores a la expedición de la orden del médico</t>
  </si>
  <si>
    <t>Número de consultas en psiquiatría  atendidas de la PPL del Fondo Nacional de Salud en el establecimiento máximo a los 120 días calendario posteriores a la expedición de la orden del médico / Número de consultas en psiquiatría solicitadas  de la PPL del Fondo Nacional de Salud * 100</t>
  </si>
  <si>
    <t xml:space="preserve">El Ministerio de Salud y Protección Social estructurará un listado de insumos y equipos básicos para la atención por medicina general, psiquiatría, psicología, odontología, ginecología, obstetricia. </t>
  </si>
  <si>
    <t xml:space="preserve">Todas las consultas en psiquiatría atendidas en el establecimiento deben darse máximo a los 120 días calendario posteriores a la expedición de la orden del médico.
</t>
  </si>
  <si>
    <t>El ingreso del interno al penal debe estar seguido por un examen integral (físico, psicológico y psiquiátrico) sobre su estado de salud</t>
  </si>
  <si>
    <t xml:space="preserve">% de exámenes de ingreso sobre el estado de salud física y mental realizados </t>
  </si>
  <si>
    <t xml:space="preserve">Número de exámenes de ingreso sobre su estado de salud física y mental realizados/   
Número de altas realizadas en el ERON * 100 </t>
  </si>
  <si>
    <t>El examen de ingreso será el punto de inicio de la historia médica de cada uno de los reclusos. Debe incluir información sobre la verificación de alergias; enfermedades infecto contagiosas presentes al momento de ingreso; el padecimiento de enfermedades crónicas, entre otras</t>
  </si>
  <si>
    <t xml:space="preserve">Todos los PPL al ingresar al penal deben contar con un examen integral (físico, psicológico y psiquiátrico) sobre su estado de salud.
</t>
  </si>
  <si>
    <t>Determinar cuál es lapso mínimo para realizar el exámen de ingreso</t>
  </si>
  <si>
    <t>Se señalarán las condiciones físicas y mentales que puedan constituir un obstáculo para la readaptación, y se registrará la aptitud física de cada recluso para el trabajo</t>
  </si>
  <si>
    <t>Deberá suministrar los mecanismos de planificación familiar por los que opten las internas y los internos</t>
  </si>
  <si>
    <t>% de personas privadas de la libertad a los que se les suministra los esquemas de planificación familiar</t>
  </si>
  <si>
    <t>Número de personas privadas de la libertad intramural del Fondo Nacional de Atención en Salud a los que se les suministra los esquemas de planificación familiar / Número de personas privadas de la libertad intramural del Fondo Nacional de Atención en Salud que se encuentra en edad fértil y que cumple con las características del programa * 100</t>
  </si>
  <si>
    <t>Contendrán programas individualizados de salud sexual y reproductiva, con los correspondientes sistemas de planificación que sean recomendados</t>
  </si>
  <si>
    <t xml:space="preserve">
A todas las personas privadas de la libertad se les debe suministra esquemas de planificación familiar. </t>
  </si>
  <si>
    <t>Ley N° 1709 de 2014  Artículo 104. 
Decreto N° 2245 de 2015.
Decreto N° 1142 de 2016 modifica algunos artículos del Dec. 2245 de 2015
Resolución N° 5159 de 2015 adopta el modelo de atención en salud para la PPL
Resolución N° 3595 de 2016 modifica algunos artículos de la res. 5159 de 2015
Resolución 3280 de 2018.
Resolución 1536 DE 2015.</t>
  </si>
  <si>
    <t>Los establecimientos penitenciarios femeninos deberán ofrecerse los demás métodos anticonceptivos a los que médicamente puedan acceder las reclusas, a través de un programa de salud sexual y reproductiva</t>
  </si>
  <si>
    <t>Debe prestarse la especialidad de la obstetricia para un adecuado tratamiento de los embarazos y partos</t>
  </si>
  <si>
    <t>% de mujeres en etapa materno perinatal que se encuentran en control en el establecimiento penitenciaro y carcelario</t>
  </si>
  <si>
    <t>Número de mujeres PPL del Fondo Nacional de Salud en etapa materno perinatal que se encuentran en control en el establecimiento /  Número total de mujeres PPL del Fondo Nacional de Salud en etapa materno perinatal en el establecimiento * 100</t>
  </si>
  <si>
    <t>Se preferirá que el parto tenga lugar en un hospital civil, pero en caso de nacer en la prisión tal hecho no debe registrarse en su acta de nacimiento</t>
  </si>
  <si>
    <t>Ley N° 1709 de 2014  código penitenciario y carcelario
Decreto N° 2245 de 2015 reglamentario en lo relacionado con la prestación de servicios de salud para la PPL
Decreto N° 1142 de 2016 modifica algunos artículos del Dec. 2245 de 2015
Resolución N° 5159 de 2015 adopta el modelo de atención en salud para la PPL
Resolución N° 3595 de 2016 modifica algunos artículos de la res. 5159 de 2015
Resolución N° 3280 de 2018 adopta los lineamientos de la ruta de atención integral de atención en salud para la población materno perinatal 
Resolución N° 412 de 2000</t>
  </si>
  <si>
    <t>% de personas hospitalizadas por trastornos mentales y del comportamiento con la red extramural en salud</t>
  </si>
  <si>
    <t>Número de personas privadas de la libertad hospitalizadas, por trastornos mentales y del comportamiento con la red extramural en salud del Fondo Nacional de Salud / Número de personas privadas de la libertad con  trastornos mentales y del comportamiento con orden de hospitalización del Fondo Nacional de Salud * 100</t>
  </si>
  <si>
    <t>Garantizar la atención integral en los programas de promoción y mantenimiento de la salud a la población privada de la libertad</t>
  </si>
  <si>
    <t>% de personas privadas de la libertad del Fondo Nacional de Salud que tiene atención integral en los programas de promoción y mantenimiento de la salud</t>
  </si>
  <si>
    <t>Número de personas privadas de la libertad que tiene atención integral en los programas de promoción y mantenimiento del Fondo Nacional de Salud / Número de personas privadas de la libertad del Fondo Nacional de Salud * 100</t>
  </si>
  <si>
    <t>Responsable USPEC a traves del consorcio</t>
  </si>
  <si>
    <t>Ley N° 1709 de 2014  Artículo 104. 
Decreto N° 2245 de 2015.
Decreto N° 1142 de 2016 modifica algunos artículos del Dec. 2245 de 2015
Resolución N° 5159 de 2015.
Resolución N° 3595 de 2016 modifica algunos artículos de la res. 5159 de 2015
Resolución 3280 de 2018.
Resolución 1536 DE 2015.</t>
  </si>
  <si>
    <t>Deberá haber jornadas de atención médica general, cada año debiendo establecerse y registrarse los pormenores del estado de salud de cada uno de los internos.</t>
  </si>
  <si>
    <t>% de personas privadas de la libertad que han tenido al menos una cita de medicina general en el último año</t>
  </si>
  <si>
    <t xml:space="preserve">Número de personas privadas de la libertad del Fondo Nacional en Salud que han tenido al menos una cita de medicina general en el último año / Número de personas privadas de la libertad intramural del Fondo Nacional en Salud  * 100 </t>
  </si>
  <si>
    <t>Deben fortalecerse los sistemas preventivos de salud con jornadas de promoción y prevención de enfermedades, en especial en lo que atañe a las enfermedades de transmisión sexual</t>
  </si>
  <si>
    <t>Todas las personas privadas de la libertad deben tener al menos una cita de medicina general en el último año</t>
  </si>
  <si>
    <t>La división médica del establecimiento cárcelario implementará campañas preventivas en salud en materia de enfermedades de transmisión sexual, y de enfermedades relacionadas con la higiene.</t>
  </si>
  <si>
    <t>% de personas privadas de la libertad que recibieron atención en medicina general dentro de los 3 días hábiles siguientes a la solicitud</t>
  </si>
  <si>
    <t>Número de solicitudes realizadas por personas privadas de la libertad del Fondo Nacional de Salud que recibieron atención en medicina general dentro de los 3 días hábiles siguientes a la solicitud / Número total de solicitudes en atención de medicina general realizadas por Personas privadas de la libertad del Fondo Nacional Salud * 100</t>
  </si>
  <si>
    <t>Todas las personas privadas de la libertad deben recibir atención en medicina general dentro de los 3 días hábiles siguientes a la solicitud.</t>
  </si>
  <si>
    <t>Materializar las citas y procedimientos médicos que requieran atención por fuera del ERON</t>
  </si>
  <si>
    <t>% de atenciones externas en salud autorizadas</t>
  </si>
  <si>
    <t>Número de atenciones externas en salud autorizadas  a PPL  Fondo Nacional de atención en salud/ Número de atenciones externas  a PPL  Fondo Nacional de atención en salud en salud ordenadas * 100</t>
  </si>
  <si>
    <t>En caso de que el interno tenga tratamientos médicos en curso al momento de ingresar al penal debe precisarse con la EPS a la que estuvo afiliado el recluso, a través de su historia clínica (previa autorización de aquel para solicitarla) la continuidad de los mismos, garantizando los exámenes, servicio y medicamentos del caso.</t>
  </si>
  <si>
    <t>USPEC- INPEC - MINISTERIO DE SALUD</t>
  </si>
  <si>
    <t>Deberá promoverse la diversificación de EPS, con el fin de fomentar la prestación de un servicio de calidad. </t>
  </si>
  <si>
    <t>Garantizar el tratamiento médico a la población en condición de discapacidad (derecho a la rehabilitación requerida), atendiendo así con enfoque diferencial de acuerdo a la necesidad específica</t>
  </si>
  <si>
    <t>Permitir la atención por médicos particulares en casos excepcionales y cuando el establecimiento no esté en capacidad de prestar el servicio</t>
  </si>
  <si>
    <t>La atención en salud debe ser en todas sus fases de manera integral: diagnóstico, tratamiento, rehabilitación, gestión del riesgo y la promoción de la salud, incluso si amerita traslado del interno</t>
  </si>
  <si>
    <t>Si un centro de reclusión no cuenta con los recursos necesarios para el diagnóstico o el tratamiento de una persona privada de la libertad, entonces corresponde al responsable de sanidad del establecimiento carcelario remitirlo al lugar en el que pueda ser debidamente diagnosticado y tratado.</t>
  </si>
  <si>
    <t>Atender oportunamenteesa las remisiones médicas, ordenar y llevar a cabo el traslado del interno</t>
  </si>
  <si>
    <t xml:space="preserve">% de atenciones externas en salud programadas en la red extramural </t>
  </si>
  <si>
    <t>Número de atenciones de la red extramural a la PPL del Fondo Nacional de Atención en Salud  programadas / Número de atenciones a red extramural a la PPL del Fondo Nacional de Atención en Salud   autorizadas * 100</t>
  </si>
  <si>
    <t>% de atenciones externas en salud cumplidas</t>
  </si>
  <si>
    <t xml:space="preserve">Número de atenciones en la red extramural en salud cumplidas  a la PPL  del Fondo Nacional de Atención en Salud  / Número de atenciones en la red extramural en salud programadas  a la PPL del Fondo Nacional de Atención en Salud  * 100
</t>
  </si>
  <si>
    <t>Los servicios ginecológicos deberán ser habilitados en los establecimientos carcelarios femeninos</t>
  </si>
  <si>
    <t>% de consultas en ginecología atendidas en el establecimiento penitenciario y carcelario</t>
  </si>
  <si>
    <t>Número de consultas en ginecología realizadas en el establecimiento a la  PPL del Fondo Nacional de Atención en Salud / Número de consultas en ginecología solicitadas en el establecimiento a la  PPL del Fondo Nacional de Atención en Salud * 100 </t>
  </si>
  <si>
    <t>% de consultas en odontología atendidas en el establecimiento por un odontólogo calificado</t>
  </si>
  <si>
    <t>Número de consultas en odontología realizadas a PPL del Fondo Nacional de Atención en Salud por un odontólogo calificado en el establecimiento / Número de consultas en odontología requeridas por PPL del Fondo Nacional de Atención en Salud en el establecimiento * 100</t>
  </si>
  <si>
    <t xml:space="preserve">
Las consultas en odontología atendidas en el establecimiento deben ser atendidas por un odontólogo calificado</t>
  </si>
  <si>
    <t>% de consultas en odontología atendidas por un odontólogo calificado en el establecimiento máximo a los 3 días hábiles de la solicitud</t>
  </si>
  <si>
    <t xml:space="preserve">Todas las consultas en odontología atendidas por un odontólogo calificado en el establecimiento deben ser atendidas máximo a los 3 días hábiles de la solicitud. </t>
  </si>
  <si>
    <t>Los servicios de pediatría deberán estar habilitados para los eventos en los cuales las reclusas hayan dado a luz y el bebé se encuentre en las instalaciones del penal</t>
  </si>
  <si>
    <t>% de consultas en Pediatría atendidas en el establecimiento penitenciario y carcelario</t>
  </si>
  <si>
    <t xml:space="preserve">Los servicios de pediatría deberán estar habilitados para los eventos en los cuales las mujeres que hayan dado a luz y el bebé se encuentre en las instalaciones del establecimiento. </t>
  </si>
  <si>
    <t>La farmacia se encargará de suministrar los medicamentos requeridos por cada uno de los internos con prescripción médica en su favor</t>
  </si>
  <si>
    <t>% de medicamentos suministrados conforme a lo establecido en la prescripción generada a favor de la PPL dentro de las 48 horas siguientes a la emisión de la orden</t>
  </si>
  <si>
    <t>Número de medicamentos suministrados conforme a lo establecido en la prescripción generada a favor del PPL del Fondo Nacional de Atención en Salud dentro de las 48 horas / Número de medicamentos solicitados por la PPL del Fondo Nacional de Atención en Salud * 100</t>
  </si>
  <si>
    <t>El Ministerio de Salud y Protección Social fijará las condiciones de almacenamiento de medicamentos que deberán acatar los establecimientos penitenciarios.</t>
  </si>
  <si>
    <t>Todos los medicamentos suministrados conforme a lo establecido en la prescripción generada a favor de la PPL debe ser entregado dentro de las 48 horas siguientes a la emisión de la orden</t>
  </si>
  <si>
    <t>El Ministerio de Salud y Protección Social fijará un listado de medicamentos mínimo que deberá permanecer en cantidad y calidad en la farmacia.</t>
  </si>
  <si>
    <t>Deberá llevarse un registro de órdenes médicas y almacenarse la cantidad de medicamentos especiales prescritos a los internos</t>
  </si>
  <si>
    <t xml:space="preserve">El Ministerio de Salud y Protección Social fijará un protocolo de vigilancia y control de las condiciones de almacenamiento de medicamentos, conforme el cual serán evaluados mensualmente su número (suficiencia), su vencimiento (vigencia) y su calidad (condiciones ambientales y aspecto).
</t>
  </si>
  <si>
    <t>En materia de atención médica de urgencia deberá evacuarse el 100% de los requerimientos de diagnóstico el mismo día en que se registró la necesidad del mismo.</t>
  </si>
  <si>
    <t>% de personas privadas de la libertad en situación médica de urgencia atendidas dentro de las 24 horas siguientes al registro de la necesidad</t>
  </si>
  <si>
    <t>Número de personas privadas de la libertad en situación médica de urgencia atendidas dentro de las 24 horas siguientes al registro de la necesidad / Número de personas privadas de la libertad registradas que presentaron situación médica de urgencia * 100</t>
  </si>
  <si>
    <t>La consolidación de lineamientos de prestación del servicio de salud en los establecimientos penitenciarios, que contemple el personal mínimo que deberá permanecer en las instalaciones, el personal itinerante y las frecuencias de atención, como la oportunidad de los servicios prestados, estableciendo tiempos máximos de atención. Lo anterior será a cargo del Ministerio de Salud y la Protección Social.</t>
  </si>
  <si>
    <t>las personas privadas de la libertad en situación médica de urgencia deben ser atendidas dentro de las 24 horas siguientes al registro de la necesidad.</t>
  </si>
  <si>
    <t>En todos los centros de reclusión se garantizará la existencia de una Unidad de Atención Primaria y de Atención Inicial de Urgencias en Salud Penitenciaria y Carcelaria</t>
  </si>
  <si>
    <t>Los establecimientos penitenciarios y carcelarios deben cumplir con personal multidisciplinario en salud. Tal personal debe incluir por lo menos médicos, enfermeros y psicólogos.</t>
  </si>
  <si>
    <t>Prestador de Servicio de Salud</t>
  </si>
  <si>
    <t xml:space="preserve">Número de personas privadas de la libertad en situación médica de urgencia atendidas dentro de las 24 horas siguientes al registro de la necesidad / Número de personas privadas de la libertad registradas que presentaron situación médica de urgencia * 100 </t>
  </si>
  <si>
    <t>La fase de diagnóstico efectivo implica: “(i) una valoración oportuna sobre las dolencias que aquejan al paciente, (ii) la determinación de la enfermedad que padece y (iii) el establecimiento de un procedimiento médico específico a seguir para lograr el restablecimiento de su salud</t>
  </si>
  <si>
    <t>% de personas privadas de la libertad que presentó una atención inicial de urgencias dentro de las 24 horas</t>
  </si>
  <si>
    <t>Número de personas privadas de la libertad que recibieron atención inicial de urgencias dentro de las primeras 24 horas / Número de personas privadas de la libertad que requirió atención inicial de urgencias * 100</t>
  </si>
  <si>
    <t>Garantizar el transporte básico medicalizado</t>
  </si>
  <si>
    <t xml:space="preserve">
En materia de atención médica de urgencia  se deberá evacuarse el 100% de los requerimientos de diagnóstico el mismo día en que se registró la necesidad del mismo.</t>
  </si>
  <si>
    <t>El ingreso del interno al penal debe estar seguido por la apertura de su historia clínica en la que deberán registrarse todos los pormenores al respecto durante el tiempo de su reclusión</t>
  </si>
  <si>
    <t>% de personas privadas de la libertad que cuentan con historia clínica del Fondo Nacional de Atención en Salud que cumpla con los atributos de confidencialidad, conservación, integralidad y custodia</t>
  </si>
  <si>
    <t>En el registro deberá detallarse su situación médica y las recomendaciones de tratamiento médico o administrativo para el interno, de tal forma que si amerita especiales condiciones de habitabilidad, alimentación o salubridad sean observadas por la Dirección del Establecimiento Penitenciario.</t>
  </si>
  <si>
    <t>Todas las personas privadas de la libertad deben contar con historia clínica del Fondo Nacional de Atención en Salud la cual debe cumplir con los atributos de confidencialidad, conservación, integralidad y custodia.</t>
  </si>
  <si>
    <t>Resolución 1995 de 1999. Resolución 839 de 2017. Ley 1709 de 2014, Decreto 2245 de 2015, 1142 de 2016. Resolución 5159 de 2015. Resolución 3595 de 2016, Resolución USPEC 204 de 2016</t>
  </si>
  <si>
    <t>La historia clínica de cada recluso solo se mantendrá accesible a los profesionales de la salud</t>
  </si>
  <si>
    <t>Cuando se trata de problemas de salud mental, relacionados con hechos acaecidos en la propia prisión, se debe prestar el servicio requerido con continuidad incluso después de salir del centro de reclusión</t>
  </si>
  <si>
    <t>** No aplica a las intituciones USPEC - INPEC ** % de personas privadas de la libertad diagnósticado con patología mental que después de salir del centro de reclusión tienen continuidad en el servicio de salud mental</t>
  </si>
  <si>
    <t>** No aplica a las intituciones USPEC - INPEC **</t>
  </si>
  <si>
    <t xml:space="preserve">                </t>
  </si>
  <si>
    <t>Asegurar la celeridad y transparencia en la contratación y vigilar la prestación de este servicio</t>
  </si>
  <si>
    <t>USPEC - INPEC Entes de control (Contraloría, Defensoría, Procuraduría, Personería y Superintencia de Salud)</t>
  </si>
  <si>
    <t>(Formular e implementar una) estrategia para monitorear el grado de avance del esquema de atención en salud para la población privada de la libertad</t>
  </si>
  <si>
    <t>Definir (y asignar) los presupuestos para hacer seguimiento al derecho a la salud</t>
  </si>
  <si>
    <t>Infraestructura carcelaria (como garantía para la satisfacción de los mínimos de la vida en reclusión)</t>
  </si>
  <si>
    <t>Los internos deben comer sentados en mesas decentemente dispuestas</t>
  </si>
  <si>
    <t>% de ocupación del área de comedores</t>
  </si>
  <si>
    <t xml:space="preserve">Número de personas privadas de la libertad / Capacidad del área de comedores </t>
  </si>
  <si>
    <t>Separar los comedores y la infraestructura utilizada para prestar el servicio de alimentación y producción de alimentos de las unidades sanitarias</t>
  </si>
  <si>
    <t xml:space="preserve">Los ERON deben utilizar el área de comedores para su fin. </t>
  </si>
  <si>
    <t>Ley 9 de 1979 Código Sanitario Nacional
Decreto 3075 de 1997
Resolución 2674 del 2013</t>
  </si>
  <si>
    <t>Aprobado 23/07/2019</t>
  </si>
  <si>
    <t>El hacinamiento y los efectos en cuanto a la reducción de espacios para el descanso nocturno.</t>
  </si>
  <si>
    <t>Derecho a la igualdad y no discriminación</t>
  </si>
  <si>
    <t>Cada persona privada de la libertad cuente con un espacio digno para el efectivo cumplimiento de la pena</t>
  </si>
  <si>
    <t>% de personas privadas de la libertad que cuentan con un espacio adecuado para el descanso nocturno y un efectivo cumplimiento de la pena</t>
  </si>
  <si>
    <t>Cada recluso dispondrá de una cama individual o litera cuyo tamaño mínimo sea de 2 m * 0,8 m, equivalente a 1,6 m2 de superficie/persona al interior de la celda que le fue asignada</t>
  </si>
  <si>
    <t>% PPL que cuentan con una cama individual o litera cuyo tamaño mínimo sea de 2 m * 0,8 m, equivalente a 1,6 m2 de superficie/persona al interior de la celda que le fue asignada</t>
  </si>
  <si>
    <t>Número de PPL que cuentan con una cama individual o litera cuyo tamaño mínimo sea de 2 m * 0,8 m, equivalente a 1,6 m2 de superficie por persona / Número de PPL</t>
  </si>
  <si>
    <t>Todo PPL dispondrá de una cama individual o litera cuyo tamaño mínimo sea de 2 m * 0,8 m, equivalente a 1,6 m2 de superficie/persona al interior de la celda que le fue asignada</t>
  </si>
  <si>
    <t>Cada uno de los reclusos debe contar en el establecimiento penitenciario con un espacio total de reclusión mínimo de 20m2 (o más en el caso de las personas en situación de discapacidad física, si fuere del caso)</t>
  </si>
  <si>
    <t>% de personas privadas de la libertad intramural que cuentan con un espacio total de reclusión mínimo (20m2 para las ppl sin discapacidad y el determinado por el Comité para las ppl con discapacidad)</t>
  </si>
  <si>
    <t>En cuanto a las demás zonas necesarias para la vida cárcelaria, como comedores, bibliotecas, talleres y demás, el Comité Interdisciplinario deberá estimar el espacio mínimo que cada una de ellas precisa por recluso, y las variables que deberán atenderse</t>
  </si>
  <si>
    <t>Comité Interdisciplinario</t>
  </si>
  <si>
    <t>Toda PPL debe contar en el establecimiento penitenciario con un espacio total de reclusión mínimo de 20m2 (o más en el caso de las personas en situación de discapacidad física, si fuere del caso)</t>
  </si>
  <si>
    <t>Sentencia T-762- 2015, Comité Internacional de Cruz Roja (CICR)</t>
  </si>
  <si>
    <t>Rehacer las bases de datos y estadísticas respecto de la capacidad real de los establecimientos de reclusión en el país. Deben considerar únicamente como cupos carcelarios aquellos que cumplan con las condiciones
 mínimas de subsistencia digna y humana, mencionadas por la Sentencia T- 762 de 2015, y por los mínimos
 constitucionalmente asegurables desarrollados en esta providencia</t>
  </si>
  <si>
    <t>MinJusticia, INPEC, USPEC</t>
  </si>
  <si>
    <t>Elaborar un manual de construcciones (Manual Técnico de Construcción) con las debidas especificaciones, según su clasificación legal y niveles de seguridad, efectividad y dignidad de su cometido, detención, resocialización o rehabilitación; el clima y terreno de su ubicación, su capacidad, espacios de alojamiento, trabajo, educación, recreación, materiales indicados y cuanto se requiera para el control económico y el acierto estructural y funcional de estas edificaciones</t>
  </si>
  <si>
    <t>MinJusticia + USPEC</t>
  </si>
  <si>
    <t>Número de personas privadas de la libertad que cuentan con un espacio total de reclusión mínimo de 20m2 (o más en el caso de las personas en situación de discapacidad física, si fuere del caso) / Número de personas privadas de la libertad intramural * 100</t>
  </si>
  <si>
    <t>Elaborar y publicar en el dominio web www.politicacriminal.gov.co, en el término de dos (2) meses de notificada esta providencia (22/02/2018), un documento que contenga el estado actual y el plan de trabajo, con las tareas y el cronograma, para: (i) la consolidación de una línea base que da cuenta de las condiciones actuales de los principales factores de la vida en reclusión; y (ii) la definición de los indicadores de goce efectivo de derechos ajustados a los mínimos identificados en la cuarta parte de esta decisión</t>
  </si>
  <si>
    <t>MinJusticia</t>
  </si>
  <si>
    <t>Adecuar todos los proyectos de infraestructura carcelaria a
 las condiciones mínimas de subsistencia digna y humana, tanto de los proyectos relacionados con nuevos cupos
 dentro de los establecimientos carcelarios en funcionamiento, como con la creación de nuevos cupos</t>
  </si>
  <si>
    <t>El Ministerio de Justicia y del Derecho desarrollará medidas para que los centros carcelarios, a
 cargo de las entidades territoriales, se adecúen a la política general carcelaria y a las obligaciones del Estado en materia
 de derechos humanos</t>
  </si>
  <si>
    <t>Definir el espacio total de reclusión mínimo para personas en situación de discapacidad fisica</t>
  </si>
  <si>
    <t>La ubicación de los reclusos en las distintas celdas debe tener en cuenta las condiciones clínicas particulares que pueden presentarse, de manera tal que, por ejemplo, las celdas ubicadas en los primeros pisos se destinen para personas de la tercera edad o para personas con alguna discapacidad física, que haga riesgoso el uso de escaleras</t>
  </si>
  <si>
    <t>Precarias condiciones sanitarias.</t>
  </si>
  <si>
    <t>Cada persona privada de la libertad goce de condiciones sanitarias adecuadas</t>
  </si>
  <si>
    <t>% personas privadas de la libertad intramural que gozan de condiciones sanitarias adecuadas</t>
  </si>
  <si>
    <t>Se debe suministrar por lo menos una vez cada cuatro meses un kit de aseo.</t>
  </si>
  <si>
    <t>% de personas privadas de la libertad con entrega de kit de aseo en los últimos cuatro meses</t>
  </si>
  <si>
    <t>Número de personas privadas de la libertad que han recibido kit de aseo en los ultimos cuatro meses / Número de personas privadas de la libertad en el establecimiento. * 100</t>
  </si>
  <si>
    <t>Identificar que debe de contener el kit de aseo</t>
  </si>
  <si>
    <t xml:space="preserve">Las personas privadas de la libertad cuentan con entrega de kit de aseo en los últimos cuatro mese por parte del INPEC </t>
  </si>
  <si>
    <t>Aprobado 21/06/2019</t>
  </si>
  <si>
    <t>El techo debe estar mínimo a 2,45 m de alto</t>
  </si>
  <si>
    <t>% de celdas en uso cuya distancia mínima entre el piso y el techo es mínimo 2,45 m de alto</t>
  </si>
  <si>
    <t>Número de celdas en uso cuya distancia mínima entre el piso y el techo es de 2,45 m de alto/ Número de celdas en uso * 100</t>
  </si>
  <si>
    <t>El techo de las celdas debe estar mínimo a 2,45 m de alto</t>
  </si>
  <si>
    <t>Cada recluso dispondrá de ropa de cama individual suficiente, mantenida convenientemente y mudada con regularidad</t>
  </si>
  <si>
    <t>% de personas privadas de la libertad intramural con ropa  de cama individual disponible en buenas condiciones</t>
  </si>
  <si>
    <t>Número de personas privadas de la libertad intramural con ropa de cama disponible en buenas condiciones  / Número de personas privadas de la libertad * 100</t>
  </si>
  <si>
    <t xml:space="preserve">El juego de sábanas de cada interno deberá lavarse cada 15 días, y cambiarse cuando el desgaste lo amerite. </t>
  </si>
  <si>
    <t xml:space="preserve">Las personas privadas de la libertad intramural tienen ropa de cama individual disponible en buenas condiciones. </t>
  </si>
  <si>
    <t>El mínimo de utensilios para el descanso nocturno será de una almohada, una cama (o en su defecto una colchoneta, mientras se dota de cama a cada recluso), un juego de sábanas y una (o dos) cobija(s) conforme las condiciones climáticas </t>
  </si>
  <si>
    <t>% de camastros dispuestas con el espaciado mínimo requerido</t>
  </si>
  <si>
    <t>Número de camastros disponibles con un espaciado horizontal mínimo de 1.5m y/o vertical de 1.2m de distancia / Número de camastro disponibles * 100</t>
  </si>
  <si>
    <t>La fumigación de los establecimientos penitenciarios debe tener una periodicidad establecida técnicamente por la Secretaría de Ambiente de cada municipio, sin que pueda llegar a exceder un año. </t>
  </si>
  <si>
    <t>¿El ERON cuenta con fumigación realizada dentro de los últimos 365 días?</t>
  </si>
  <si>
    <t>Binario (Si - No)</t>
  </si>
  <si>
    <t>El acceso a la zona fumigada debe estar limitado por el lapso de un día</t>
  </si>
  <si>
    <t>Los ERON deben contar con una fumigación realizada dentro de los últimos 365 días</t>
  </si>
  <si>
    <t>La cantidad de duchas por personas es de 1 por cada 50 internos, siempre que éstos tengan acceso a ella durante las 24 horas del día. La superficie estimada para un cubículo de ducha es de 1,2m2</t>
  </si>
  <si>
    <t>% de  duchas en buen estado y óptimo estado de funcionamiento</t>
  </si>
  <si>
    <t>Número de duchas en buen estado y óptimo estado de funcionamiento disponibles para su uso / Número de duchas) * 100</t>
  </si>
  <si>
    <t>Mensualmente se inspeccionará el estado de cada uno de los cubículos de ducha con el fin de establecer las necesidades de adecuación de los mismos</t>
  </si>
  <si>
    <t>% de suficiencia de duchas en buen estado y óptimo estado de funcionamiento</t>
  </si>
  <si>
    <t>Número de duchas en buen estado y óptimo estado de funcionamiento disponibles para su uso las 24 horas del día / (Número de personas privadas de la libertad intramural / 50) * 100</t>
  </si>
  <si>
    <t>Las duchas, que deberán ser aseadas diariamente y sometidas a procesos de desinfección una vez por semana</t>
  </si>
  <si>
    <t>%  de duchas en disponibles para su uso las 24 horas del dia</t>
  </si>
  <si>
    <t>Número de duchas disponibles para su uso las 24 horas del día / Número de duchas) * 100</t>
  </si>
  <si>
    <t>La cantidad de limpiezas minimas semanales está dada por la siguiente formula: 7Dìas(Numero de Reclusos por ducha)/25</t>
  </si>
  <si>
    <t>% de duchas en área mínima requerida (1.2m2 por ducha)</t>
  </si>
  <si>
    <t>Número de duchas en áre minima de 1.2 m2 / (Número de duchas) * 100</t>
  </si>
  <si>
    <t>La distancia mínima entre las paredes de las celdas debe ser de 2,15 m</t>
  </si>
  <si>
    <t>% de celdas en uso cuya distancia minima entre las paredes es de 2,15m</t>
  </si>
  <si>
    <t>Número de celdas en uso cuya distancia mínima entre las paredes es de 2,15 m / 
Número de celdas en uso * 100</t>
  </si>
  <si>
    <t>Las aberturas (en las celdas) deben constituir el 10% de la superficie del área de la celda (ventilación)</t>
  </si>
  <si>
    <t>% de celdas en uso cuyas aberturas constituyen mínimo el 10% de la superficie del área de la celda</t>
  </si>
  <si>
    <t>Número de celdas en uso cuyas aberturas constituyen mínimo el 10% de la superficie del área de la celda / Número de celdas en uso * 100</t>
  </si>
  <si>
    <t>Las celdas deben tener una ventilación óptima (Valores recomendados CICR)</t>
  </si>
  <si>
    <t>% de celdas en uso con ventilación óptima</t>
  </si>
  <si>
    <t>Número de celdas en uso con ventilación entre 0,1 y 1,4 m3/minuto/persona / Número de celdas en uso * 100
o
Número de celdas en uso con ventilación entre 0,1 y 0,2 m3/minuto/m2 / Número de celdas en uso * 100</t>
  </si>
  <si>
    <t>Imposibilidad de visitas conyugales en condiciones de intimidad y dignidad.</t>
  </si>
  <si>
    <t>Derecho a la Visita Conyugal o Intima (Derecho contacto familiar)</t>
  </si>
  <si>
    <t>Cada persona privada de la libertad cuente con un espacio digno e íntimo para el goce efectivo del derecho a la visita conyugal en la frecuencia mínima establecida</t>
  </si>
  <si>
    <t>% de personas privadas de la libertad con acceso mensual a celdas adecuadas para el desarrollo de las visitas íntimas</t>
  </si>
  <si>
    <t>Número de personas privadas de la libertad con acceso mensual a celdas adecuadas para el desarrollo de las visitas íntimas / Número de personas privadas de la libertad que solicitan el disfrute de la visita conyugal en los últimos 30 días</t>
  </si>
  <si>
    <t>Las celdas para el desarrollo de visitas íntimas debe contar con batería sanitaria completa</t>
  </si>
  <si>
    <t xml:space="preserve"> % de espacios para el desarrollo de visitas íntimas que cuentan con batería sanitaria completa en buen estado y óptimo funcionamiento (sanitario, ducha, lavamanos)</t>
  </si>
  <si>
    <t xml:space="preserve">Número de espacios para el desarrollo de visitas íntimas que cuentan con batería sanitaria completa en buen estado y óptimo funcionamiento (sanitario, ducha, lavamanos) / Número de celdas para el desarrollo de visitas íntimas disponible * 100 </t>
  </si>
  <si>
    <t>Las celdas para el desarrollo de visitas íntimas debe contar con batería sanitaria completa en buen estado y óptimo funcionamiento (sanitario, ducha, lavamanos)</t>
  </si>
  <si>
    <t>Las celdas para el desarrollo de visitas íntimas debe contar con mobiliario requerido para estas instalaciones</t>
  </si>
  <si>
    <t>% de celdas para el desarrollo de visitas íntimas que cuentan el mobiliario requerido para estas instalaciones</t>
  </si>
  <si>
    <t>Número de celdas para el desarrollo de visitas íntimas que cuentan el mobiliario requerido para estas instalaciones / Número de celdas para el desarrollo de visitas íntimas disponible * 100</t>
  </si>
  <si>
    <t>Establecer cuál es el mobiliario requerido en las áreas destinadas para el desarrollo de visitas íntimas</t>
  </si>
  <si>
    <t>Las celdas para el desarrollo de visitas íntimas debe contar con seguridad, privacidad e higiene</t>
  </si>
  <si>
    <t xml:space="preserve">% de celdas para el desarrollo de visitas íntimas que cuentan seguridad, privacidad </t>
  </si>
  <si>
    <t>Número de celdas para el desarrollo de visitas íntimas que cuentan seguridad, privacidad / Número de celdas para el desarrollo de visitas íntimas requeridos * 100</t>
  </si>
  <si>
    <t>Limpieza (higienización del lugar: celdas para el desarrollo de las visitas íntimas) entre encuentros de 15 minutos</t>
  </si>
  <si>
    <t>Las internas que tienen un bebé a su cargo en las instalaciones, deben contar con un alojamiento temporal especializado, con una cuna para el neonato, dotada con almohada, juego de sábanas y cobija.</t>
  </si>
  <si>
    <t>% de internas gestantes y/o lactantes con hijos/as a su cargo al interior de las instalaciones que cuentan con alojamiento temporal especializado</t>
  </si>
  <si>
    <t>Número de internas gestantes y/o lactantes con hijos a su cargo al interior de las instalaciones que cuentan con alojamiento temporal especializado / Número de internas gestantes y/o lactantes con hijos a su cargo al interior de las instalaciones* 100</t>
  </si>
  <si>
    <t>Las personas privadas de la libertad deben contar con acceso mensual a celdas adecuadas para el desarrollo de las visitas íntimas, cuyo metraje deberá corresponder al alojamiento de una persona en reclusión conjunta, lo cual implica que como mínimo debe alcanzar los 3,4 m2. Espacio libre de hacinamiento</t>
  </si>
  <si>
    <t>% de espacios para el desarrollo de visitas intimas con un área minima de 3,4m2</t>
  </si>
  <si>
    <t>Número de espacios para el desarrollo de visitas intimas con un área minimo de 3,4m2 / Número de espacios para visita intima disponibles * 100</t>
  </si>
  <si>
    <t>Se deberá establecer un sistema de turnos para que cada interno pueda tener un encuentro íntimo una vez al mes</t>
  </si>
  <si>
    <t>% de reparaciones a baterias sanitarias realizadas en menos de 3 días calendario</t>
  </si>
  <si>
    <t>Número de reparaciones a baterias sanitarias realizadas en menos de 3 días calendario / Número de reparaciones a baterías sanitarias solicitadas</t>
  </si>
  <si>
    <t>Número suficiente de servicios sanitarios en buen estado y en óptimo funcionamiento, uno por cada 25 internos</t>
  </si>
  <si>
    <t>% de servicios sanitarios (lavamanos y sanitario) en buen estado y óptimo funcionamiento</t>
  </si>
  <si>
    <t>Número de servicios sanitarios (lavamanos y sanitario) en buen estado y óptimo estado de funcionamiento / Número de servicios saniriarios (Lavamanos y Sanitarios) * 100</t>
  </si>
  <si>
    <t>En condiciones de normalidad los baños deben asearse en forma diaria, y deben ser sometidos a desinfección una vez por semana. en condiciones de anormalidad, ligadas principalmente a riesgos epidemiológicos deberán asearse 2 veces por día y desinfectarse diariamente</t>
  </si>
  <si>
    <t>Todos los ERON deben tener un número suficiente de servicios sanitarios (lavamanos y sanitario) en buen estado y en óptimo funcionamiento, uno por cada 25 internos.</t>
  </si>
  <si>
    <t>% de servicios sanitarios (lavamanos y sanitario) en cubiculos mínimo de 1,2m2 por bateria sanitaria</t>
  </si>
  <si>
    <t>Número de servicios sanitarios (lavamanos y sanitario) en cubiculos mínimo de 1,2m2 por bateria sanitaria /  Número de servicios saniriarios (Lavamanos y Sanitarios) * 100</t>
  </si>
  <si>
    <t>Frente a la noticia de la falta de utilidad de alguna batería sanitaria, deberá efectuarse una visita extraordinaria para revisar el funcionamiento de las mismas, en un plazo no mayor a un día.</t>
  </si>
  <si>
    <t>% de suficiencia de servicios sanitario en buen estado y óptimo estado de funcionamiento</t>
  </si>
  <si>
    <t>Número de servicios sanitarios en óptimo estado de funcionamiento en cubículo mínimo de 1.2m2 por batería sanitaria / (Número de personas privadas de la libertad intramural / 25) * 100</t>
  </si>
  <si>
    <t>Deberá destinarse una partida presupuestaria para reparaciones de baterías sanitarias y duchas en cada uno de los establecimientos penitenciarios del país</t>
  </si>
  <si>
    <t>Número suficiente de servicios sanitarios (lavamanos y sanitario) en buen estado y en óptimo funcionamiento, uno por cada 25 internos.</t>
  </si>
  <si>
    <t>Para los PPL que permanecen al menos 10 horas por fuera de la celda la superficie útil recomendada es de 3,4 m2 en reclusión colectiva</t>
  </si>
  <si>
    <t>% de personas privadas de la libertad intramural en reclusión colectiva y que permanecen al menos 10 horas por fuera de la celda que cuentan con un espacio de reclusión mínimo de 3.4m2</t>
  </si>
  <si>
    <t>Número de personas privadas de la libertad intramural en reclusión colectiva y que permanecen al menos 10 horas por fuera de la celda que cuentan con un espacio de reclusión mínimo de 3.4m2 / Número de personas privadas de la libertad intramural en reclusión colectiva y que permanecen al menos 10 horas por fuera de la celda * 100</t>
  </si>
  <si>
    <t>La asignación de celda a una persona se registrará en la base de datos.</t>
  </si>
  <si>
    <t xml:space="preserve">Cada celda deberá limpiarse cada tercer día y de los procesos de limpieza se dejará un registro fijado en la celda, en que se identifique quién adelantó los procesos, los insumos empleados y la fecha y hora en que se realizaron. </t>
  </si>
  <si>
    <t>Que se entregue a cada persona, especialmente a quienes no tienen celda para su descanso, una dotación de colchón, cobija, sábana y almohada, que permita un mejor descanso en un espacio adecuado para ese propósito</t>
  </si>
  <si>
    <t>Para los PPL que permanecen al menos 10 horas por fuera de la celda la superficie útil recomendada es de 5,4 m2 en reclusión individual.</t>
  </si>
  <si>
    <t>ESTANDAR (MINIMO CONSTITUCIONALMENTE ASEGURABLE)</t>
  </si>
  <si>
    <t>% de personas privadas de la libertad intramural en reclusión individual y que permanecen al menos 10 horas por fuera de la celda que cuentan con un espacio de reclusión mínimo de 5.4m2</t>
  </si>
  <si>
    <t>Número de personas privadas de la libertad intramural en reclusión individual y que permanecen al menos 10 horas por fuera de la celda que cuentan con un espacio de reclusión mínimo de 5.4m2 / Número de personas privadas de la libertad intramural en reclusión individual y que permanecen al menos 10 horas por fuera de la celda * 100</t>
  </si>
  <si>
    <t xml:space="preserve">Todos los PPL que permanecen al menos 10 horas por fuera de la celda la superficie útil recomendada es de 5,4 m2 en reclusión individual.
</t>
  </si>
  <si>
    <t>(Varios elementos)</t>
  </si>
  <si>
    <t>Etiquetas de fila</t>
  </si>
  <si>
    <t>Recuento distinto de COMPONENTES MÍNIMOS A GARANTIZAR A LA POBLACIÓN PRIVADA DE LA LIBERTAD</t>
  </si>
  <si>
    <t>Recuento de COMPONENTES MÍNIMOS A GARANTIZAR A LA POBLACIÓN PRIVADA DE LA LIBERTAD</t>
  </si>
  <si>
    <t>Recuento distinto de ESTANDAR (MINIMO CONSTITUCIONALMENTE ASEGURABLE)</t>
  </si>
  <si>
    <t>Recuento distinto de TAREA</t>
  </si>
  <si>
    <t>Ministerio de Justicia - Defensoria - INPEC</t>
  </si>
  <si>
    <t>Acceso continuo y suficiente de agua potable para las personas privadas de la libertad en establecimientos carcelarios</t>
  </si>
  <si>
    <t>INPEC - MinJusticia</t>
  </si>
  <si>
    <t>Autoridad Municipal Competente</t>
  </si>
  <si>
    <t>Director de la cárcel</t>
  </si>
  <si>
    <t>La imposibilidad de realizar actividades tendientes a la resocialización o a la redención de la pena que cumpla el estándar constitucional</t>
  </si>
  <si>
    <t>USPEC- INPEC - MINISTERIO DE JUSTICIA - DEFENSORIA DEL PUEBLO</t>
  </si>
  <si>
    <t>Política criminal (Transversal a los indicadores de goce efectivo de derechos)</t>
  </si>
  <si>
    <t>Transversal a todos los derechos en el marco del ECI</t>
  </si>
  <si>
    <t>Resocialización (como fin y eje articulador de la pena)</t>
  </si>
  <si>
    <t>Politica Criminal Inconstitucional</t>
  </si>
  <si>
    <t>Derecho a la resocialización</t>
  </si>
  <si>
    <t>Servicios Públicos Domiciliarios</t>
  </si>
  <si>
    <t>Reclusion conjunta de sindicados y condenados</t>
  </si>
  <si>
    <t>Ministerio de Justicia y del Derecho - INPEC</t>
  </si>
  <si>
    <t>Total general</t>
  </si>
  <si>
    <t>Cada persona privada de la libertad sujeta a medida de aseguramiento privativa de la libertad se encuentre diferenciada y separada en trato fáctico y jurídico de aquellas condenadas</t>
  </si>
  <si>
    <t>Derecho a la unidad familiar / resocialización</t>
  </si>
  <si>
    <t>Creación e implementación del Plan Integral de Programas y Actividades de Resocialización con un sistema de evaluación con criterios cuentitativos y cualitativos que desarrolle el estandar constitucional</t>
  </si>
  <si>
    <t>Derecho al trabajo</t>
  </si>
  <si>
    <t>Para los PPL que permanecen entre 6h y menos de 10h por fuera de la celda la superficie útil recomendada es de  4,4 m2 en reclusión colectiva</t>
  </si>
  <si>
    <t>Diseño de la campaña de concientización sobre la privación de la libertad</t>
  </si>
  <si>
    <t>% de personas privadas de la libertad intramural en reclusión colectiva y que permanecen entre 6 y menos de 10 horas por fuera de la celda que cuentan con un espacio de reclusión mínimo de 4.4m2</t>
  </si>
  <si>
    <t>Número de personas privadas de la libertad intramural en reclusión colectiva y que permanecen entre 6 y menos de 10 horas por fuera de la celda que cuentan con un espacio de reclusión mínimo de 4.4m2 / Número de personas privadas de la libertad intramural en reclusión colectiva y que permanecen entre 6 y menos de 10 horas por fuera de la celda * 100</t>
  </si>
  <si>
    <t>Derecho a la recreación, cultura y deporte</t>
  </si>
  <si>
    <t>Todos los PPL que permanecen entre 6h y menos de 10h por fuera de la celda la superficie útil recomendada es de  4,4 m2 en reclusión colectiva</t>
  </si>
  <si>
    <t>Diseño de normas técnicas sobre privación de la libertad</t>
  </si>
  <si>
    <t>Derecho a la educación</t>
  </si>
  <si>
    <t>Diseño del Sistema de Información de la Política Criminal que permite la evaluación y la retroalimentación de las medidas en cada etapa de la política pública.</t>
  </si>
  <si>
    <t>Derecho a una calidad de vida digna</t>
  </si>
  <si>
    <t>Iniciativas legislativas que cuentan con el concepto técnico del Consejo Superior de Política Criminal</t>
  </si>
  <si>
    <t>Las PPL acceden a programas de trabajo remunerado que tenga en cuenta: (i) las necesidades diferenciales de la población y (ii) las demandas de la vida fuera de la prisión.</t>
  </si>
  <si>
    <t>Las PPL acceden a programas educativos que tengan en cuenta: (i) las necesidades diferenciales de la población y (ii) las demandas de la vida fuera de la prisión.</t>
  </si>
  <si>
    <t>Recuento distinto de PROBLEMA ESTRUCTURAL</t>
  </si>
  <si>
    <t>Plan de transformación y humanización del Sistema Carcelario que contempla: i) reformas normativas para racionalizar el uso de las medidas privativas de la libertad, ii) políticas o estrategias para racionalizar el uso de la detención preventiva, iii) políticas o estrategias para modernizar el Sistema Judicial, iv) políticas o estrategias para promover los subrogados penales</t>
  </si>
  <si>
    <t>Ministerio de Justicia</t>
  </si>
  <si>
    <t>Población privada de la libertad tiene a su disposición de forma permanente programas recreativos, lúdicos y deportivos</t>
  </si>
  <si>
    <t>PPL que realizan actividades de los programas integración social y familiar de acuerdo con los criterios definidos en el PIPAR</t>
  </si>
  <si>
    <t>Relación óptima entre el número de guardias y el número de reclusos</t>
  </si>
  <si>
    <t>Recuento distinto de FALLAS EXISTENTES</t>
  </si>
  <si>
    <t>Todos los establecimientos penitenciarios cuenten con condiciones higiénico sanitarias conforme a la norma sanitaria y medioambiental vigente</t>
  </si>
  <si>
    <t>Recuento distinto de DERECHO A GARANTIZAR</t>
  </si>
  <si>
    <t>Para los PPL que permanecen entre 6h y menos de 10h por fuera de la celda la superficie útil recomendada es de 6,4m2 en reclusión individual</t>
  </si>
  <si>
    <t>% de personas privadas de la libertad intramural en reclusión individual y que permanecen entre 6 y menos de 10 horas por fuera de la celda que cuentan con un espacio de reclusión mínimo de 6.4m2</t>
  </si>
  <si>
    <t>Número de personas privadas de la libertad intramural en reclusión individual y que permanecen entre 6 y menos de 10 horas por fuera de la celda que cuentan con un espacio de reclusión mínimo de 6.4m2 / Número de personas privadas de la libertad intramural en reclusión individual y que permanecen entre 6 y menos de 10 horas por fuera de la celda * 100</t>
  </si>
  <si>
    <t xml:space="preserve">Todas las PPL que permanecen entre 6h y menos de 10h por fuera de la celda la superficie útil recomendada debe ser de 6,4m2 en reclusión individual. </t>
  </si>
  <si>
    <t>Recuento distinto de RESULTADO / ESTADO DESEADO</t>
  </si>
  <si>
    <t>Para los PPL que permanecen menos de 6h por fuera de la celda la superficie útil recomendada es de 5,4m2 en reclusión colectiva</t>
  </si>
  <si>
    <t>% de personas privadas de la libertad intramural en reclusión colectiva y que permanecen menos de 6 horas por fuera de la celda que cuentan con un espacio de reclusión mínimo de 5.4m2</t>
  </si>
  <si>
    <t>Número de personas privadas de la libertad intramural en reclusión colectiva y que permanecen menos de 6 horas por fuera de la celda que cuentan con un espacio de reclusión mínimo de 5.4m2 / Número de personas privadas de la libertad intramural en reclusión colectiva y que permanecen menos de 6 horas por fuera de la celda * 100</t>
  </si>
  <si>
    <t>Los PPL que permanecen menos de 6h por fuera de la celda la superficie útil recomendada es de 5,4m2 en reclusión colectiva</t>
  </si>
  <si>
    <t>Para los PPL que permanecen menos de 6h por fuera de la celda la superficie útil recomendada es de 7,4m2 en reclusión individual</t>
  </si>
  <si>
    <t>% de personas privadas de la libertad intramural en reclusión individual y que permanecen menos de 6 horas por fuera de la celda que cuentan con un espacio de reclusión mínimo de 7.4m2</t>
  </si>
  <si>
    <t>Número de personas privadas de la libertad intramural en reclusión individual y que permanecen menos de 6 horas por fuera de la celda que cuentan con un espacio de reclusión mínimo de 7.4m2 / Número de personas privadas de la libertad intramural en reclusión individual y que permanecen menos de 6 horas por fuera de la celda * 100</t>
  </si>
  <si>
    <t>Los PPL que permanecen menos de 6h por fuera de la celda la superficie útil recomendada es de 7,4m2 en reclusión individual</t>
  </si>
  <si>
    <t>Las instalaciones que se dispongan para la atención en salud de la población privada de la libertad dentro del penal, deberán contar con una sala de espera protegida</t>
  </si>
  <si>
    <t>¿El ERON cuenta con una sala de espera protegida para la atención en salud?</t>
  </si>
  <si>
    <t>Las instalaciones que se dispongan para la atención en salud de la población privada de la libertad dentro del penal, deberán contar con una sala privada de tratamiento y entrevista</t>
  </si>
  <si>
    <t>¿El ERON cuenta con con una sala de tratamiento y entrevista donde los reclusos sean entrevistados en forma privada?</t>
  </si>
  <si>
    <t>El reducido número de guardias, en relación con el alto número de reclusos, en aumento</t>
  </si>
  <si>
    <t>Relación entre el número de guardias y el número de personas privadas de la libertad intramural</t>
  </si>
  <si>
    <t>Consolidar un Comité Técnico para la Estructuración de las Normas Técnicas Mínimas de Privación de la Libertad, conformado por la Defensoría del Pueblo, el Ministerio de Justicia y del Derecho, el INPEC, la USPEC, el Ministerio de Salud y la Protección Social y organizaciones de defensa de los derechos de los presos, llamando como mínimo al Comité Internacional de la Cruz Roja al debate sobre el particular. Este deberá establecer el número de reclusos por guardia que se estima conveniente para conservar la convivencia y la disciplina.</t>
  </si>
  <si>
    <t>Los presupuestos municipales y departamentales deben incluir las partidas necesarias para las personas detenidas preventivamente sin perjuicio de los convenios que celebren dichas entidades con la Nación para el mejoramiento de la infraestructura y el sostenimiento de los centros de reclusión</t>
  </si>
  <si>
    <t>% de personas privadas de la libertad intramural en calidad de sindicado con respaldo financiero de la respectiva entidad territorial</t>
  </si>
  <si>
    <t>Número de personas privadas de la libertad intramural en calidad de sindicado con respaldo financiero de la respectiva entidad territorial / Número de personas privadas de la libertad intramural en calidad de sindicado</t>
  </si>
  <si>
    <t>Ley 1709 de 2004, Artículo 12, Ley 65 de 1993. Artículo 11 y 17</t>
  </si>
  <si>
    <t>La imposibilidad de diferenciar pabellones y/o trato fáctico y jurídico entre las personas sujetas a medidas de aseguramiento privativas de la libertad y aquellas condenadas.</t>
  </si>
  <si>
    <t>% de personas privadas de la libertad en situación de sindicados diferenciadas y separadas en trato fáctico y jurídico de aquellas condenadas</t>
  </si>
  <si>
    <t>Las personas sindicadas deben estar recluidas en un lugar aislado de la cárcel, diferente al dispuesto para la privación de la libertad de las personas que han sido condenadas </t>
  </si>
  <si>
    <t>% de personas privadas de la libertad intramural en calidad de sindicadas recluidas en un lugar aislado de las personas condenadas.</t>
  </si>
  <si>
    <t>personas privadas de la libertad intramural en calidad de sindicadas recluidas en un lugar aislado de las personas condenadas / Total de personas  privadas de la libertad intramural en calidad de sindicadas * 100</t>
  </si>
  <si>
    <t>Habilitación de espacios de capacitación para sindicados y condenados.</t>
  </si>
  <si>
    <t>Aprobada</t>
  </si>
  <si>
    <t>Las personas sindicadas deben tener un trato diferenciado enfocado a la presunción de inocencia.</t>
  </si>
  <si>
    <t>Ausencia de normas técnicas sobre privación de la libertad</t>
  </si>
  <si>
    <t xml:space="preserve">¿Se diseñarón de normas técnicas sobre privación de la libertad?
Forma de medir: </t>
  </si>
  <si>
    <t>Binario si/no</t>
  </si>
  <si>
    <t>¿Se diseñaron las normas técnicas sobre privación de la libertad?</t>
  </si>
  <si>
    <t>Plan de utilización de espacios y de manejo del tiempo en la vida carcelaria</t>
  </si>
  <si>
    <t xml:space="preserve"> Conjunto de reglas, lineamientos o parámetros de cómo deberían ser las condiciones mínimas de reclusión de las PPL en el contexto carcelario y penitenciario colombiano. En síntesis, una “unidad de medida” de un deber ser garantista de los derechos humanos de esta población.</t>
  </si>
  <si>
    <t xml:space="preserve">(i) sentencia T-762 de 2015, (ii) Auto 121 de 2018 y (iii) el Auto 141 del 2019.  </t>
  </si>
  <si>
    <t>Aprobado 15/07/2019</t>
  </si>
  <si>
    <t>Estructurar y publicar las normas técnicas sobre privación de la libertad en el dominio web www.politicacriminal.gov.co en el termino de cuatro (4) meses, contados a partir de la notificación de esta providencia (22/02/2018)</t>
  </si>
  <si>
    <t>Realizar una revisión sobre la fiabilidad de la información relacionada con la creación y adecuación de cupos carcelarios, con el fin de determinar cuántos cupos cumplen las condiciones mínimas de subsistencia</t>
  </si>
  <si>
    <t>Determinar qué es un cupo carcelario</t>
  </si>
  <si>
    <t>Ausencia de un Sistema de Información de la Política Criminal que permita la evaluación y la retroalimentación de las medidas en cada etapa de la política pública.</t>
  </si>
  <si>
    <t>¿se creo un Sistema de Información de la Política Criminal que permita la evaluación y la retroalimentación de las medidas en cada etapa de la política pública?</t>
  </si>
  <si>
    <t>Es necesario que se creen o desarrollen bases de datos en las cuales se identifiquen los motivos por los que los jueces adoptan las medidas de aseguramiento privativas de la libertad (con diferentes variables como por ejemplo, causales de la imposición de la medida, delitos endilgados, antecedentes del sindicado, entre otras), con el objetivo de cuantificar la problemática y adoptar soluciones sustentadas en datos empíricos</t>
  </si>
  <si>
    <t xml:space="preserve"> El Observatorio de Política Criminal, con el apoyo de las dependencias de apoyo del Ministerio de Justicia y del Derecho, así como con las distintas entidades del Consejo Superior de Política Criminal, contará con el Sistema de Información para la Política Criminal, que, a su vez, será el sistema de información oficial del Consejo Superior de Política Criminal.</t>
  </si>
  <si>
    <t>Sentencia T 762 de 2015, orden general 22-12 y 22-33 ; Artículo 7 del Acuerdo 001 de 2016 del Consejo Superior de Política Criminal.</t>
  </si>
  <si>
    <t>Crear estadísticas y bases de datos unificadas, serias y confiables sobre la criminalidad en el país, que permitan proponer soluciones y medir resultados</t>
  </si>
  <si>
    <t>Presentar un cronograma de finalización del Sistema de Información sobre política criminal, en el término de dos (2) meses, contados a partir de la notificación de esta providencia (22/02/2018)</t>
  </si>
  <si>
    <t>Consolidar sistemas de información serios, confiables y articulados, que permitan la evaluación y la retroalimentación de las medidas adoptadas en cada etapa de la política pública. Así mismo es necesario lograr unidad y calidad en la información delincuencial y penal que garanticen: i)Nivel de protección y garantía de los derechos fundamentales de las personas privadas de la libertad.  ii)La capacidad del Sistema como tal, no sólo cuantitativa, sino también cualitativa. Recursos institucionales y humanos disponibles, procedimientos, marcos normativos y regulatorios, metodologías y estrategias de acción para los asuntos a resolver (cantidad de instituciones, procedimientos, estado de infraestructura). iii)El contexto financiero básico sobre las cargas y los costos, y las fuentes de financiación.</t>
  </si>
  <si>
    <t>Deficiencias en el marco normativo para promover el uso de medidas alternativas o sustitutivas de la privación de la libertad (detención preventiva y pena de prisión)</t>
  </si>
  <si>
    <t>¿Se diseñó un Plan de transformación y humanización del Sistema Carcelario que contempla: i) reformas normativas para racionalizar el uso de las medidas privativas de la libertad, ii) políticas o estrategias para racionalizar el uso de la detención preventiva, iii) políticas o estrategias para modernizar el Sistema Judicial, iv) políticas o estrategias para promover los subrogados penales?</t>
  </si>
  <si>
    <t>Plan de transformación y humanización del Sistema Carcelario que contempla reformas normativas para racionalizar el uso de las medidas privativas de la libertad</t>
  </si>
  <si>
    <t>¿Se diseñó un plan de transformación y humanización del Sistema Carcelario que contempla reformas normativas para racionalizar el uso de las medidas privativas de la libertad?</t>
  </si>
  <si>
    <t>Enfocar la política en prevención del delito.</t>
  </si>
  <si>
    <t>Racionalizar las políticas penitenciarias y materializar el principio de mínima intervención.</t>
  </si>
  <si>
    <t>Reglas mínimas de las Naciones Unidas sobre las medidas no privativas de la libertad (Reglas de Tokio), Ley 906 de 2004.</t>
  </si>
  <si>
    <t>La Política debe considerar una concepción de la pena y de la prevención del delito desde  el punto de vista de: cómo reintegrar, cómo asegurar que la persona que ha cometido una falta vuelva a estar con  nosotros.</t>
  </si>
  <si>
    <t>Al Legislador y al Ejecutivo realizar una revisión del sistema de tasación de las penas en la legislación actual, con el fin de identificar las incoherencias e inconsistencias del mismo, de acuerdo con el principio de proporcionalidad de la pena</t>
  </si>
  <si>
    <t>Falta de concientización sobre la privación de la libertad</t>
  </si>
  <si>
    <t xml:space="preserve"> ¿Se diseñó la campaña de concientización sobre la privación de la libertad?
</t>
  </si>
  <si>
    <t>Ministerio de Justicia y del Derecho - Defensoria</t>
  </si>
  <si>
    <t>Crear una campaña de concientización que ofrecezcan información sobre la privación de la libertad (la campaña se debe diseñar, consolidar y desarrollar) P36</t>
  </si>
  <si>
    <t xml:space="preserve"> Mecanismo de difusión de aquellos mensajes necesarios que permitan a la comunidad, transformar un pensamiento punitivo que se ha fijado de forma generalizada, con miras a resaltar la importancia de los principios constitucionales de la política criminal, la relevancia del derecho a la libertad, la resocialización como finalidad del sistema penal, la existencia de medidas distintas al encarcelamiento, la justicia restaurativa, el respeto de los derechos fundamentales de la población privada de la libertad, la prevención como estrategia de lucha contra el delito, la cultura de la legalidad</t>
  </si>
  <si>
    <t>Sentencia T-762 de 2015</t>
  </si>
  <si>
    <t xml:space="preserve">Ineficiencia del Sistema Judicial que se refleja en demoras en el proceso judicial </t>
  </si>
  <si>
    <t xml:space="preserve">Plan de transformación y humanización del Sistema Carcelario que contempla políticas o estrategias para modernizar el Sistema Judicial </t>
  </si>
  <si>
    <t>¿Se diseñó un Plan de transformación y humanización del Sistema Carcelario que contempla políticas o estrategias para modernizar el sistema judicial?</t>
  </si>
  <si>
    <t>Cumplimiento de los plazos máximos establecidos legalmente para la permanencia de personas en detención preventiva</t>
  </si>
  <si>
    <t xml:space="preserve">Estrategias que permitan poner a disposición del sistema judicial medios tecnológicos para agilizar su tramitología. </t>
  </si>
  <si>
    <t>Ley 906 de 2004, ley 65 de 1993, ley 1709 2014</t>
  </si>
  <si>
    <t>Modernizar los sistemas de administración de justicia de forma tal que se agilicen los procesos penales; y (vi) prevención de las detenciones ilegales o arbitrarias</t>
  </si>
  <si>
    <t>Considerar la promoción del uso de medidas alternativas o sustitutivas a privación de la libertad para la pena y medida de aseguramiento</t>
  </si>
  <si>
    <t xml:space="preserve">Iniciativas legislativas sin el concepto técnico del Consejo Superior de Política Criminal </t>
  </si>
  <si>
    <t xml:space="preserve">Iniciativas legislativas que cuentan con el concepto técnico del Consejo Superior de Política Criminal </t>
  </si>
  <si>
    <t xml:space="preserve">% de Iniciativas legislativas que cuentan con el concepto técnico del Consejo Superior de Política Criminal </t>
  </si>
  <si>
    <t>(Número de iniciativas legislativas que cuentan con el concepto técnico del Consejo Superior de Política Criminal / Número de iniciativas legislativas con incidencia en la  política criminal) * 100 = Porcentaje de cumplimiento</t>
  </si>
  <si>
    <t>Conceptos técnicos del Consejo Superior de Política Criminal / iniciativas legislativas con incidencia político criminal remitidas al CSPC x  100</t>
  </si>
  <si>
    <t>Emprender las acciones necesarias para que el CSPC responda a objetivos y tareas claras; que tenga un equipo técnico permanente y sea el mayor coordinador y guardián de la estabilidad, la consistencia y la coherencia de la política criminal en Colombia.</t>
  </si>
  <si>
    <t>El Consejo Superior de Política Criminal  debe emitir concepto previo, no vinculante, sobre todos los proyectos de ley,  y de acto legislativo, que se encuentran en etapa de diseño, y antes de su trámite en el Congreso de la República, que incidan en la política criminal y en el funcionamiento del Sistema de Justicia Penal.</t>
  </si>
  <si>
    <t>Decreto 2055 de 2014, artículo 3, funciones del Consejo Superior de Política Criminal, numeral 5.</t>
  </si>
  <si>
    <t>Uso excesivo de la detención preventiva</t>
  </si>
  <si>
    <t>¿Se diseñó un Plan de transformación y humanización del Sistema Carcelario que contempla políticas o estrategias para racionalizar el uso de la detención preventiva</t>
  </si>
  <si>
    <t>La pena y su fin resocializador debe tener tiempos mínimos y máximos para ser ejecutados, para que brinden una expectativa seria de vida en libertad al condenado.  para lo anterior se requiere de una investigación empírica.</t>
  </si>
  <si>
    <t xml:space="preserve">Estrategias  enfocadas en enfatizar la finalidad y el exceso a los subrogados penales, los cuales son una herramienta que sirve para sustituir la pena de prisión y descongestionar el sistema penitenciario.  </t>
  </si>
  <si>
    <t xml:space="preserve">Ley 599 de 2000, artículos, 38, 63, 64, 68, ley 65 de 1993, ley 1709 de 2014 </t>
  </si>
  <si>
    <t>Realizar reformas legislativas e institucionales necesarias para asegurar un uso racional de la prisión preventiva, y que realmente se recurra a esta medida de forma excepcional</t>
  </si>
  <si>
    <t xml:space="preserve">Uso excesivo de la prisión </t>
  </si>
  <si>
    <t>Plan de transformación y humanización del Sistema Carcelario que contempla políticas o estrategias para promover los subrogados penales</t>
  </si>
  <si>
    <t>¿Se diseñó un Plan de transformación y humanización del Sistema Carcelario que contempla políticas o estrategias para promover los subrogados penales?</t>
  </si>
  <si>
    <t>Considerar el uso de otras figuras propias del proceso de la ejecución de la sentencia, como las libertades condicionales, asistidas y las redenciones de pena por trabajo o estudio</t>
  </si>
  <si>
    <t>Realice la creación, implementación y/o ejecución de un sistema amplio de penas y medidas de aseguramiento alternativas a la privación de la libertad</t>
  </si>
  <si>
    <t>Ausencia de un plan integral de programas y actividades de resocializaciòn que cumpla el estándar constitucional al que puedan acceder las personas privadas de la libertad</t>
  </si>
  <si>
    <t xml:space="preserve">Creación e implementación del Plan Integral de Programas y Actividades de Resocialización con un sistema de evaluación con criterios cuentitativos y cualitativos que desarrolle el estandar constitucional  </t>
  </si>
  <si>
    <t>Indicador de Plan Integral de Programas y Actividades de Resocialización (PIPAR)</t>
  </si>
  <si>
    <t>¿Se diseñó un Plan Integral de Programas y Actividades de Resocialización (PIPAR) a partir de las características del sistema penitenciario y a las particularidades de cada región, con un sistema de evaluación con criterios cuantitativos y cualitativos?</t>
  </si>
  <si>
    <t>Órganos colegiados conformados para apoyar la implementación del Plan Integral de Programas y Actividades de Resocialización, de acuerdo con lo ordenado en la Resolución 6349 de 2016</t>
  </si>
  <si>
    <t>% ERON que cuentan con órganos colegiados conformados para apoyar la implementación del Plan Integral de Programas y Actividades de Resocialización, con los profesionales designados formalmente para su funcionamiento con los perfiles definidos en la Resolución 6349 de 2016</t>
  </si>
  <si>
    <t>(Número de ERON que cuentan con órganos colegiados conformados (Junta de distribución de patios y asignación de celdas, consejo de disciplina, consejo de evaluación y tratamiento, junta de evaluación de estudio, trabajo y enseñanza) para apoyar la implementación del PIPAR, conforme a la Resolución 6349 de 2016 / Número de establecimientos) * 100 = Porcentaje de cumplimiento</t>
  </si>
  <si>
    <t>Es necesario que se redistribuyan las cargas administrativas y presupuestales del sistema penitenciario, para que los programas de resocialización tengan posibilidades reales de ejecución.</t>
  </si>
  <si>
    <t>Los ERON deben contar con los órganos colegiados conformados para apoyar la implementación del Plan Integral de Programas y Actividades de Resocialización, y con los profesionales designados formalmente para su funcionamiento con los perfiles definidos en la Resolución 6349 de 2016.</t>
  </si>
  <si>
    <t>La conformación de los órganos colegiados esta definida por la Ley 65 de 1993 y la Resolución 6349 de 2016 del INPEC o la norma reglamentaria vigente al momento de efectuar la medición.</t>
  </si>
  <si>
    <t>Al INPEC que, en coordinación con la USPEC, el Ministerio de Justicia y del Derecho, el Departamento Nacional de Planeación y el Consejo Superior de Política Criminal, elabore un plan integral de programas y actividades de resocialización, tendiente a garantizar el fin primordial de la pena en todos los establecimientos penitenciarios y carcelarios del país</t>
  </si>
  <si>
    <t>Los procesos asociados a la resocialización, deben consultarse e impartirse con la anuencia de la persona privada de la libertad (consentimiento informado)</t>
  </si>
  <si>
    <t>Los mecanismos de resocialización deben considerar el examen de la personalidad, La formación espiritual (como enfoque diferencial), la cultura, el deporte y la recreación y el contacto familiar</t>
  </si>
  <si>
    <t>Estructurar un sistema evaluativo que permita monitorear los esquemas de resocialización no solo cuantitativa, sino también cualitativamente (articulándose con los mecanismos externos de monitoreo de la calidad, por ejemplo, con las Pruebas SABER)</t>
  </si>
  <si>
    <t>La valoración de la resocialización, en el plano individual debe analizar varios factores la gravedad de la conducta punible y sus demás dimensiones, circunstancias y elementos así como la valoración de la personalidad del sindicado y sus antecedentes, de tal manera que se pueda identificar logros que puedan sugerir una readaptación “pronóstico de readaptación social”</t>
  </si>
  <si>
    <t>Asegurar la existencia de los programas de resocialización y la ponderación de los logros encontrados en su aplicación con factores personales de la persona recluida y con valoraciones sobre la conducta cometida</t>
  </si>
  <si>
    <t>Generar una herramienta de divulgación que brinde la información sobre horarios, pautas generales de funcionamiento del establecimiento, beneficios ofrecidos, entre otros.</t>
  </si>
  <si>
    <t>Vigilar que la pena cumpla su función resocializadora, así como que los derechos y garantías a que tienen derecho los condenados y, en especial, las redenciones de pena por trabajo, estudio y enseñanza, y los consecuentes permisos a los que virtualmente son acreedores, sean una realidad efectiva</t>
  </si>
  <si>
    <t>ERON con profesionales suficientes para apoyar la implementación del Plan Integral de Programas y Actividades de Resocialización, de acuerdo con lo ordenado en la Resolución 6349 de 2016</t>
  </si>
  <si>
    <t>% ERON que cuentan con funcionarios suficientes para adelantar los programas de resocialización con los perfiles definidos en el marco normativo vigente.</t>
  </si>
  <si>
    <t>Número de ERON que cuentan con los funcionarios suficientes para adelantar los programas de resocializaciòn con los perfiles definidos en el marco normativo vigente  / Número de ERON * 100</t>
  </si>
  <si>
    <t>Redistribuir las cargas administrativas y presupuestales del sistema penitenciario, para que los programas de resocialización tengan posibilidades reales de ejecución</t>
  </si>
  <si>
    <t>Los ERON cuentan con funcionarios suficientes para adelantar los programas de resocialización con los perfiles definidos en el marco normativo vigente.</t>
  </si>
  <si>
    <t>Es necesario reestructurar los modelos de trabajo, estudio y enseñanza en los centros de reclusión para que sean tomados como formas de resocialización, y no como simples factores de redención de la pena.</t>
  </si>
  <si>
    <t>La imposibilidad de realizar actividades de orden laboral tendientes a la resocialización o a la redención de la pena</t>
  </si>
  <si>
    <t xml:space="preserve">Las PPL acceden a programas de trabajo remunerado que tenga en cuenta: (i) las necesidades diferenciales de la población y (ii) las demandas de la vida fuera de la prisión. </t>
  </si>
  <si>
    <t>% de PPL que participan en programas de orden laboral como parte del proceso de resocialización de acuerdo con los criterios definidos en el PIPAR</t>
  </si>
  <si>
    <t>(Número de PPL condenadas que se les haya asignado en programas de trabajo de acuerdo con los criterios definidos en el PIPAR / Número de PPL condenadas elegibles) * 100 = Porcentaje de cumplimiento</t>
  </si>
  <si>
    <t>ERON con plazas suficientes de programas de trabajo</t>
  </si>
  <si>
    <t>% ERON que cuentan con cupos suficientes de programas de trabajo en el plan ocupacional para cubrir a la PPL</t>
  </si>
  <si>
    <t>(Número de ERON que cuentan con cupos suficientes de programas de trabajo para cubrir a la PPL de acuerdo con el tratamiento penitenciario / Número de establecimientos) *100</t>
  </si>
  <si>
    <t>Que se fomente la creación de espacios de trabajo y estudio, así como de actividades lúdicas y recreativas para las personas recluidas en estos establecimientos</t>
  </si>
  <si>
    <t>Todos los ERON deben contar con cupos suficientes de programas de trabajo en el plan ocupacional para cubrir a la PPL.</t>
  </si>
  <si>
    <t xml:space="preserve">El derecho al trabajo como parte integral del proceso de resocialización esta consagrado en la ley 65 de 1993 modificado por el articulo 55 de la ley 1709 de 2014; articulo 80, 86, 87. Decreto 1758 de 2015, articulo 2.2.1.10.1.1, articulo 2.2.1.10.1.2, articulo 2.2.1.10.1.3 </t>
  </si>
  <si>
    <t>Cobertura suficiente de los programas de orden laboral ofrecidos a las PPL como parte del programa de resocialización</t>
  </si>
  <si>
    <t>% de suficiencia de cupos laborales ofertados a las PPL como parte del programa de resocialización</t>
  </si>
  <si>
    <t>Número de cupos disponibles en programas de trabajo  / número de PPL que cumple con el requisito de alfabetizaciòn *100</t>
  </si>
  <si>
    <t>Disponer de esquemas de trabajo remunerado y oficios en la prisión, de educación al interior de los establecimientos carcelarios, de relación con los familiares y personas allegadas; y de la construcción de modelos recreativos</t>
  </si>
  <si>
    <t>Todos los ERON deben ofertar suficientes cupos laborales a las PPL como parte del programa de resocialización.</t>
  </si>
  <si>
    <t>El derecho al trabajo como parte integral del proceso de resocialización esta consagrado en la ley 65 de 1993 modificado por el articulo 55 de l ley 1709 de 2014; articulo 80, 86, 87. Decreto 1758 de 2015, articulo 2.2.1.10.1.1, articulo 2.2.1.10.1.2, articulo 2.2.1.10.1.3</t>
  </si>
  <si>
    <t>Acceso a programas de enseñanza como parte del proceso de resocialización</t>
  </si>
  <si>
    <t>% de PPL asignadas a programas de enseñanza.</t>
  </si>
  <si>
    <t>(Número de PPL asignada en programas de enseñanza dentro del periodo de mediciòn  / Número de PPL elegibles) * 100</t>
  </si>
  <si>
    <t>Garantizar a la población privada de la libertad la oportunidad y disposición permanente de medios [programas] que garanticen la realización de diversas actividades de orden laboral, educativo, deportivo y lúdico</t>
  </si>
  <si>
    <t xml:space="preserve">El derecho al trabajo como parte integral del proceso de resocialización esta consagrado en la ley 65 de 1993 modificado por el articulo 55 de l ley 1709 de 2014; articulo 80, 86, 87. Decreto 1758 de 2015, articulo 2.2.1.10.1.1, articulo 2.2.1.10.1.2, articulo 2.2.1.10.1.3 </t>
  </si>
  <si>
    <t>Afiliación al Sistema de Riesgos Laborales de PPL que han sido asignados en programas de trabajo</t>
  </si>
  <si>
    <t>% de PPL que trabajan afiliados a ARL</t>
  </si>
  <si>
    <t>(Número de PPL que trabajan afiliados a ARL / Número de PPL que trabajan ) * 100 = Porcentaje de cumplimiento</t>
  </si>
  <si>
    <t>Debe considerarse, en la medida de lo posible y evaluando todos los riesgos, la formación técnica de algunos reclusos y su inclusión en las labores de fumigación de los espacios cárcelarios, como mecanismo de (i) resocialización y (ii) redención de penas</t>
  </si>
  <si>
    <t>Todo los  PPL que trabajan deben estar afiliados a ARL.</t>
  </si>
  <si>
    <t>La obligatoriedad de la afiliación de la PPL al sistema de riesgos laborales esta consagrada en el Decreto No. 1758 de 2015, artículo 2.2.1.10.2.3.</t>
  </si>
  <si>
    <t>La imposibilidad de realizar actividades de educación tendientes a la resocialización o a la redención de la pena.</t>
  </si>
  <si>
    <t xml:space="preserve">Las PPL acceden a programas educativos que tengan en cuenta: (i) las necesidades diferenciales de la población y (ii) las demandas de la vida fuera de la prisión. </t>
  </si>
  <si>
    <t>% de PPL que participan en programas de estudio como parte del proceso de resocialización de acuerdo con los criterios definidos en el PIPAR</t>
  </si>
  <si>
    <t>(Número de PPL condenadas que se les haya asignado en programas de estudio de acuerdo con los criterios definidos en el PIPAR / Número de PPL condenadas elegibles) * 100 = Porcentaje de cumplimiento</t>
  </si>
  <si>
    <t>Cobertura suficiente de los programas educativos ofrecidos a las PPL como parte del programa de resocialización, con los criterios de calidad definidos en el PIPAR</t>
  </si>
  <si>
    <t>% de cobertura de los programas de estudio ofrecidos a las PPL como parte del programa de resocialización</t>
  </si>
  <si>
    <t>(Número de PPL asignadas en programas de estudio  dentro del periodo de mediciòn / Número de PPL )</t>
  </si>
  <si>
    <t>Permitir que las habilidades, destrezas y aprendizajes de la vida en reclusión, se traduzcan en oportunidades en la vida fuera de la cárcel</t>
  </si>
  <si>
    <t xml:space="preserve">Todos los ERON deben contar con la  cobertura de los programas de estudio ofrecidos a las PPL como parte del programa de resocialización.
</t>
  </si>
  <si>
    <t>ERON con plazas suficientes de programas de estudio</t>
  </si>
  <si>
    <t>% ERON que cuentan con cupos suficientes de programas de estudio en el plan ocupacional para cubrir a la PPL / Número de establecimientos) * 100 = Porcentaje de cumplimiento</t>
  </si>
  <si>
    <t>Número de ERON que cuentan con cupos suficientes de programas de estudio para cubrir a la PPLde acuerdo con el tratamiento penitenciario / Número de establecimientos</t>
  </si>
  <si>
    <t>Asegurar la promoción de programas de formación  específicos</t>
  </si>
  <si>
    <t>Todos los ERON cuentan con cupos suficientes de programas de estudio en el plan ocupacional.</t>
  </si>
  <si>
    <t>La imposibilidad de realizar actividades de integración social y fmailiar tendientes a la resocialización o a la redención de la pena.</t>
  </si>
  <si>
    <t>% de PPL que realizan actividades de los programas integración social y familiar de acuerdo con los criterios definidos en el PIPAR</t>
  </si>
  <si>
    <t>(Número de PPL que realizan actividades de los programas de integración social y familiar de acuerdo con los criterios definidos en el PIPAR / Número de PPL condenadas elegibles) * 100 = Porcentaje de cumplimiento</t>
  </si>
  <si>
    <t>ERON cuentan con esquemas de relación con los familiares y allegados de las PPL</t>
  </si>
  <si>
    <t>% de ERON que cuentan con estrategias implementadas para la integración de la PPL con familiares y allegados.</t>
  </si>
  <si>
    <t xml:space="preserve">Número de ERON cuentan con estrategias implementadas de integración con los familiares y allegados de las PPL / Número de ERON </t>
  </si>
  <si>
    <t>Los ERON cuentan con estrategias implementadas por el INPEC para la integración de la PPL con familiares y allegados.</t>
  </si>
  <si>
    <t xml:space="preserve">
Constitución Política de Colombia 1991, Art. 4.
Ley 65 de 1993, Código Penitenciario y Carcelario.
Ley 1709 de 2014 en la cual se modifican algunos artículos de la Ley 65 de 1993.
Sentencia T-606/13
Sentencia T-111/15
Política Pública de Familia – ICBF.
Sentencia T 762 de 2015 y auto 121 de 2018 y Sentencia T 1190 de 2003.
El derecho a la unidad familiar como parte integral del proceso de resocialización esta consagrado en la Política Pública de Familia –ICBF, Compilado en el Decreto 1069 de 2015.
Guía de visitas virtuales familiares-VIVIF, PM-AS-G07-INPEC
American Correctional Association-ACA: 1-ICCSA- 5A-01 1-ICCSA-7B-01</t>
  </si>
  <si>
    <t>PPL cuentan con acompañamiento  de un equipo de profesionales en ciencias sociales y de la salud como parte del programa de resocialización para apoyar los procesos de reintegración social y familiar</t>
  </si>
  <si>
    <t>% de PPL que cuentan con acompañamiento  de un equipo de profesionales en ciencias sociales y humanas como parte del programa de resocialización para apoyar los procesos de integración social y familiar</t>
  </si>
  <si>
    <t>Número de PPL que cuentan con acompañamiento de un equipo de profesionales en ciencias sociales y humanas para acompañar los procesos de integración social y familiar / Número de PPL) * 100</t>
  </si>
  <si>
    <t>Los PPL cuentan con acompañamiento  de un equipo de profesionales en ciencias sociales y humanas como parte del programa de resocialización para apoyar los procesos de integración social y familiar</t>
  </si>
  <si>
    <t>Definir cómo se conforma del equipo de profesionales en ciencias sociales</t>
  </si>
  <si>
    <t>PPL cuentan con vínculos sociales o familiares que apoyan el proceso de resocialización</t>
  </si>
  <si>
    <t>% de PPL que cuentan con vínculos sociales o familiares que apoyan el proceso de resocialización</t>
  </si>
  <si>
    <t xml:space="preserve">Número de PPL que cuentan con vínculos sociales o familiares que apoyan el proceso de resocialización / Número de PPL 					</t>
  </si>
  <si>
    <t>Todas las PPL cuentan con vínculos sociales o familiares que apoyen el proceso de resocialización</t>
  </si>
  <si>
    <t>(Número de PPL condenadas que cuentan con vínculos sociales o familiares que apoyan el proceso de resocialización / Número de PPL condenadas) * 100 = Porcentaje de cumplimiento</t>
  </si>
  <si>
    <t>Realizar solicitudes activar la red de apoyo por cada ppl que reciba 2 o menos visitas en el año</t>
  </si>
  <si>
    <t>Todas Las PPL cuentan con vínculos sociales o familiares que apoyan el proceso de resocialización</t>
  </si>
  <si>
    <t>La imposibilidad de realizar actividades deportivas, recreativas y culturales tendientes a la resocialización o a la redención de la pena.</t>
  </si>
  <si>
    <t>% de PPL que participan en actividades de recreación, cultura y deporte como parte del programa de resocialización de acuerdo con los criterios definidos en el PIPAR</t>
  </si>
  <si>
    <t>(Número de PPL condenadas que participan en actividades de recreación, cultura y deporte de acuerdo con los criterios definidos en el PIPAR / Número de PPL condenadas) * 100 = Porcentaje de cumplimiento</t>
  </si>
  <si>
    <t>ERON que pone a disposición de las PPL de forma permanente actividades recreativas, lúdicas y deportivas</t>
  </si>
  <si>
    <t>% de ERON que garantizan actividades de recreación, cultura y deporte a las PPL como parte del programa de resocialización</t>
  </si>
  <si>
    <t>Todos los ERON deben garantizar actividades de recreación, cultura y deporte a las PPL como parte del programa de resocialización.</t>
  </si>
  <si>
    <t>Cobertura suficiente de los programas de cultura y deportes  ofrecidos a las PPL como parte del programa de resocialización</t>
  </si>
  <si>
    <t>% de cobertura de los programas de cultura y deporte ofrecidos a las PPL como parte del programa de resocialización</t>
  </si>
  <si>
    <t xml:space="preserve">PPL que participa en programas de recreación, cultura y deporte / Número de ppl *100     </t>
  </si>
  <si>
    <t>La población privada de la libertad deberá tener la posibilidad de practicar ejercicio durante mínimo una hora al día</t>
  </si>
  <si>
    <t>% de personas privadas de la libertad que tienen la posibilidad de practicar ejercicio durante mínimo una hora al día</t>
  </si>
  <si>
    <t>Número de personas privadas de la libertad que tienen la posibilidad de practicar ejercicio durante mínimo una hora al día / Número d epersonas privadas de la libertad</t>
  </si>
  <si>
    <t>ELIMINAR</t>
  </si>
  <si>
    <t xml:space="preserve">ERON garantizan acceso a visita virtual </t>
  </si>
  <si>
    <t>% ERON que garantizan acceso a visita virtual</t>
  </si>
  <si>
    <t>(Número de establecimientos que garantizan acceso a visita virtual / Número de establecimientos) * 100 = Porcentaje de cumplimiento</t>
  </si>
  <si>
    <t>Se fusiona esta actividad con la que mide si los ERON tienen implementada la estrategia de integración familiar</t>
  </si>
  <si>
    <t>Inadecuadas condiciones higiénico-sanitaras dentro los establecimientos</t>
  </si>
  <si>
    <t>% de establecimientos penitenciarios con condiciones higiénico sanitarias conforme a la norma sanitaria y medioambiental vigente</t>
  </si>
  <si>
    <t>Número de personas privadas de la libertad con acceso continuo y suficiente al agua potable / Número de personas privadas de la libertad en el establecimiento</t>
  </si>
  <si>
    <t>% de Establecimiento que cumplen con el Plan Integral de Gestión Ambiemtal (PIGA) de acuerdo al manual establecido por el INPEC</t>
  </si>
  <si>
    <t>Numero de Establecimiento que cumplen con el Plan Integral de Gestión Ambiemtal (PIGA) de acuerdo al manual establecido por el INPEC / nùmero de establecimiento de reclusión del orden nacional</t>
  </si>
  <si>
    <t>Falta de acceso al agua potable en forma continua de los internos al interior de los establecimientos carcelarios.</t>
  </si>
  <si>
    <t>% de personas privadas de la libertad con acceso continuo y suficiente al agua potable en establecimientos carcelarios</t>
  </si>
  <si>
    <t>Pagar oportunamente las facturas de permanencia, continuidad, eficiencia y ampliación de la cobertura de los servicios (públicos domiciliarios)</t>
  </si>
  <si>
    <t>% de cuentas de servicios públicos que se encuentran al día en el pago de facturas</t>
  </si>
  <si>
    <t>Número de cuentas de servicios públicos que se encuentran al día en el pago de facturas / Núemro de cuentas de servicios públicos</t>
  </si>
  <si>
    <t>Estudiar la suspensión de los (servicios públicos) en cada caso concreto</t>
  </si>
  <si>
    <t xml:space="preserve">Las cuentas de servicios públicos se deben encuentran al día en el pago de facturas. </t>
  </si>
  <si>
    <t>Ley 142 de 1994</t>
  </si>
  <si>
    <t>Aprobado 5/08/2019</t>
  </si>
  <si>
    <t>Suministro efectivo mínimo diario de 16 a 25 litros de agua por interno, con acceso continuo a ella.</t>
  </si>
  <si>
    <t>% de personas privadas de la libertad intramural con acceso mínimo diario  de 16 a 25 litros de agua con acceso continiuo a ella</t>
  </si>
  <si>
    <t>Número de personas privadas de la libertad intramural con acceso mínimo diario de 16 a 25 litros de agua con acceso continuo a ella / Número de personas privadas de la libertad intramural * 100</t>
  </si>
  <si>
    <t>emprender las acciones necesarias para constatar las necesidades reales de adecuación en
infraestructura en relación con el manejo de aguas (suministro de agua potable y evacuación adecuada de aguas negras) respecto de los 16 establecimientos de reclusión estudiados</t>
  </si>
  <si>
    <t>El suministro efectivo mínimo diario de agua debe ser de 16 a 25 litros por PPL, con acceso continuo a ella.</t>
  </si>
  <si>
    <t>CICR. AGUA, SANEAMIENTO, HIGIENE Y HÁBITAT EN LAS CÁRCELES – Guía complementaría. Abastecimiento de agua Recomendaciones sobre las cantidades mínimas de agua y los servicios mínimos relativos al agua.  "Pacientes ambulatorios. 5 litros diarios por persona"</t>
  </si>
  <si>
    <t>Las celdas y los dormitorios deben tener por lo menos dos cubos para la basura, uno para desechos orgánicos y otro para no orgánicos</t>
  </si>
  <si>
    <t>% de celdas en uso que tienen por lo menos dos cubos para la basura en óptimo estado de funcionamiento</t>
  </si>
  <si>
    <t>Número de celdas en uso que tienen por lo menos dos cubos para la basura en óptimo estado de funcionamiento / Número de celdas en uso * 100</t>
  </si>
  <si>
    <t>Argumentar por qué no se puede atender con este requierimiento</t>
  </si>
  <si>
    <t>CICR. AGUA, SANEAMIENTO, HIGIENE Y HÁBITAT EN LAS CÁRCELES – Guía complementaría. "Las celdas y los dormitorios deben tener por lo menos dos cubos para la basura, uno para desechos orgánicos y otro para no orgánicos. Los cubos deben ser fáciles de transportar por una o dos personas cuando están
llenos".</t>
  </si>
  <si>
    <t>Los recipientes destinados a la recolección de basuras deberán ser vaciados diariamente</t>
  </si>
  <si>
    <t>Los recipientes destinados a la recolección de basuras deberan ser desinfectados una vez por semana</t>
  </si>
  <si>
    <t>Debe haber cuando menos un grifo por espacio destinado para 2 sanitarios</t>
  </si>
  <si>
    <t xml:space="preserve"> % de grifos en uso y buen estado por espacio destinado para 2 sanitarios</t>
  </si>
  <si>
    <t>Número grifos en uso y buen estado/ (Número de sanitarios  / 2) * 100</t>
  </si>
  <si>
    <t>CICR. AGUA, SANEAMIENTO, HIGIENE Y HÁBITAT EN LAS CÁRCELES – Guía complementaría. "Número de grifos 1-2 grifos por cada 100 detenidos"
NORMA TÉCNICA COLOMBIANA NTC 1644 . ACCESORIOS DE SUMINISTRO EN FONTANERÍA -  Grifo: Accesorio terminal. Grifos de cierre automático: Grifo diseñado para cerrar él mismo tan pronto como el  mecanismo de activación es liberado. Grifo dosificador: Grifo que después de ser accionado, dispensa agua en un volumen predeterminado o por un periodo de tiempo predeterminado. NOTA 1 El volumen o duración del ciclo puede ser fijo o ajustable. NOTA 2 La salida está usualmente en un ángulo de 45° con la horizontal. El grifo incluye un reborde montado a nivel con la pared.</t>
  </si>
  <si>
    <t>Un grifo por cada tres celdas destinadas a visita íntima, situado en el interior de la zona empleada para tal fin.</t>
  </si>
  <si>
    <t>% de grifos en uso y buen estado destinados a las celdas de visita íntima, situado en el interior de la zona.</t>
  </si>
  <si>
    <t>Número grifos en uso  y buen estado destinados para celdas de visita íntima/ (Número de celdas destinadas a visita íntima / 3) * 100</t>
  </si>
  <si>
    <t>NORMA TÉCNICA COLOMBIANA NTC 1644 . ACCESORIOS DE SUMINISTRO EN FONTANERÍA -  Grifo: Accesorio terminal. Grifos de cierre automático: Grifo diseñado para cerrar él mismo tan pronto como el  mecanismo de activación es liberado. Grifo dosificador: Grifo que después de ser accionado, dispensa agua en un volumen predeterminado o por un periodo de tiempo predeterminado. NOTA 1 El volumen o duración del ciclo puede ser fijo o ajustable. NOTA 2 La salida está usualmente en un ángulo de 45° con la horizontal. El grifo incluye un reborde montado a nivel con la pared.</t>
  </si>
  <si>
    <t>Asegurar a la población privada de la libertad la prestación de servicios públicos domiciliarios con un nivel de eficiencia óptimo. Este nivel de eficiencia está determinado por la prestación continua e ininterrumpida de los mismos</t>
  </si>
  <si>
    <t>¿El ERON cuenta con la prestación contínua e ininterrumpida de servicios públicos domiciliarios?</t>
  </si>
  <si>
    <t>El establecimiento debe contar con las redes y equipamientos suficientes para prestar los servicios públicos escenciales</t>
  </si>
  <si>
    <t>Ley 142 de 1994. Por la cual se establece el régimen de los servicios públicos domiciliarios y se dictan otras disposiciones. Artículos 14.21 a 14.28.
Ley N° 1709 de 2014  Artículo 34.
Código Colombiano de Fontanería Norma NTC-1500.
Código eléctrico Colombiano Norma Técnica Colombiana 2050 NTC-2050.
Instalaciones para el suministro de gas residencial NTC-2505.
SentenciaTt-762-2015.
Comité Internacional de Cruz Roja (CICR).
USPEC - Manual de estándares de diseño para infraestructura penitenciaria y carcelaria.</t>
  </si>
  <si>
    <t>Realizar una distribución equitativa de las instalaciones y equipamientos de acuerdo con las necesidades de cada establecimiento carcelario</t>
  </si>
  <si>
    <t>Establecer las necesidades reales de adecuación en infraestructura necesarias para la prestación efectiva de los servicios</t>
  </si>
  <si>
    <t>En máximo de seis (6) meses, emprender las acciones necesarias para constatar las necesidades reales de adecuación en infraestructura en relación con el manejo de aguas (suministro de agua potable y evacuación adecuada de aguas negras) respecto de los 16 establecimientos de reclusión estudiados. Esas autoridades deberán presentar un informe al término de este periodo y un plan de acción para cubrir las necesidades insatisfechas, en un máximo de dos (2) años para su ejecución total. Así mismo, en forma inmediata, cada uno de los centros carcelarios deberá proceder, a la construcción de sanitarios y duchas para que los internos tengan condiciones dignas de existencia en un lapso no mayor de seis (6) meses</t>
  </si>
  <si>
    <t>Llevar un registro del mantenimiento de las instalaciones y equipamientos</t>
  </si>
  <si>
    <t>Garantizar el acceso continuo a las cantidades de agua suficientes para satisfacer las necesidades básicas de los reclusos con la finalidad de asegurar la plena vigencia de su dignidad humana</t>
  </si>
  <si>
    <t>Los gastos de funcionamiento de los establecimientos penitenciarios deben estar debidamente previstos en el Presupuesto General de la Nación</t>
  </si>
  <si>
    <t>Cada establecimiento penitenciario deberá asearse en su generalidad, diariamente, surtiéndose los procesos de barrido y trapeado de las instalaciones</t>
  </si>
  <si>
    <t>¿El ERON es aseado por lo menos una vez al día surtiéndose los procesos de barrido y trapeado en el lapso a medir?</t>
  </si>
  <si>
    <t>% de limpiezas y desinfecciones diarias realizadas a los sanitarios</t>
  </si>
  <si>
    <t>Número de limpiezas y desinfecciones realizadas a la semana a los sanitarios / (2 Días (Numero de Reclusos)/25) * 100</t>
  </si>
  <si>
    <t>Cada zona de limpieza deberá ser desinfectada con implementos adecuados para la salud, una vez por mes</t>
  </si>
  <si>
    <t>Cada establecimiento penitenciario deberá realizar  limpiezas y desinfecciones diarias realizadas a los sanitarios</t>
  </si>
  <si>
    <t>Garantizar la calidad del agua suministrada a los reclusos de acuerdo con los parámetros y características fijadas en el artículo 23 de la Resolución 2115 del 22 de junio de 2007, expedida por el Ministerio de la Protección Social.</t>
  </si>
  <si>
    <t>¿El ERON cuenta con un concepto positivo de la calidad del agua de acuerdo con los parámetros y características fijadas en el artículo 23 de la Resolución 2115 del 22 de junio de 2007, expedida por el Ministerio de la Protección Social?</t>
  </si>
  <si>
    <t>Establecer la calidad de los servicios públicos</t>
  </si>
  <si>
    <t>El Estado está obligado a monitorear periódicamente la prestación de los servicios públicos domiciliarios de acuerdo con parámetros definidos normativamente para el sector</t>
  </si>
  <si>
    <t>Implementar un registro de control semestral de la calidad del agua suministrada a los reclusos</t>
  </si>
  <si>
    <t>Suministro efectivo mínimo diario de 10 a 15 litros de agua por interno, con acceso continuo a ella en situación de emergencia</t>
  </si>
  <si>
    <t>% de personas privadas de la libertad intramural con acceso mínimo diario de 10 litros de agua en situación de emergencia con acceso continuo a ella.</t>
  </si>
  <si>
    <t>Número de personas privadas de la libertad intramural con acceso mínimo diario de 10 litros de agua en situación de emergencia con acceso continiuo a ella / Número de personas privadas de la libertad intramural * 100</t>
  </si>
  <si>
    <t>El Suministro efectivo mínimo diario de agua es de 10 a 15 litros por PPL , con acceso continuo a ella en situación de emergencia</t>
  </si>
  <si>
    <t>% de personas privadas de la libertad intramural con acceso mínimo diario de 10 litros de agua en situación de emergencia con acceso continiuo a ella.</t>
  </si>
  <si>
    <t>El agua destinada para el consumo humano, y para efectos de la sobrevivencia, en ningún caso podrá ser inferior a 5 litros diarios por persona, de tal manera que en caso de verificarse que un establecimiento carcelario ofrece una cantidad menor del líquido vital debe implementarse una intervención urgente y en el corto plazo, para contener la situación.</t>
  </si>
  <si>
    <t>Suministro efectivo mínimo diario de 50 litros de agua por interno, con acceso continuo a ella.</t>
  </si>
  <si>
    <t>% de personas privadas de la libertad intramural con acceso mínimo diario de 50 litros de agua con acceso continiuo a ella</t>
  </si>
  <si>
    <t>Número de personas privadas de la libertad intramural con acceso mínimo diario de 50 litros de agua con acceso continiuo a ella / Número de personas privadas de la libertad intramural * 100</t>
  </si>
  <si>
    <t>El Suministro efectivo mínimo diario es de 50 litros de agua por PPL, con acceso continuo a ella.</t>
  </si>
  <si>
    <t>% de pacientes internados con acceso díario mínimo de 60 litros de agua</t>
  </si>
  <si>
    <t>Número de pacientes internados con acceso díario mínimo de 60 litros de agua / Número de pacientes internados * 100</t>
  </si>
  <si>
    <t>Eliminado
De acuerdo con el modelo de atención en salud para la PPL, las personas que requieran el servicio de hospitalización deben ser llevados a la red extramural establecida por la entidad fiduciaria. (Resolución 3595 de 2016)</t>
  </si>
  <si>
    <t>Los pacientes en tratamiento del cólera o de enfermedades que tengan como causa o efecto la deshidratación, 60 litros diarios por paciente.</t>
  </si>
  <si>
    <t>% de pacientes en tratamiento del cólera o enfermedades que tengan como causa o efecto la deshidratación con acceso díario mínimo de 60 litros de agua</t>
  </si>
  <si>
    <t>Eliminar</t>
  </si>
  <si>
    <t>Las celdas para el desarrollo de visitas íntimas debe contar con disponibilidad de preservativos</t>
  </si>
  <si>
    <t>% de visitas a las que se les suministró preservativos para el desarrollo de visitas íntimas</t>
  </si>
  <si>
    <t>Número de encuentros a los que se les suministró preservativos para el desarrollo de visitas íntimas / Número de encuentros de visitas íntimas realizados</t>
  </si>
  <si>
    <t>Sentencia 762 de 2015 Sentencia 815 de 2013 Resolución INPEC 006349 del 19 de diciembre de 2016</t>
  </si>
  <si>
    <t>% de pacientes ambulatorios con acceso díario mínimo de 5 litros de agua</t>
  </si>
  <si>
    <t>Número de pacientes ambulatorios con acceso díario mínimo de 5 litros de agua  / Número de pacientes ambulatorios * 100</t>
  </si>
  <si>
    <t>Se agrega con el indicador "Suministro efectivo mínimo diario de 16 a 25 litros de agua por interno, con acceso continuo a ella. (SIGLA)</t>
  </si>
  <si>
    <t>Cada establecimiento penitenciario debe disponer de un contenedor de agua que albergue la cantidad de fluido requerido para un día (Incluidos los usos de bebida, higiene personal, aseo de las instalaciones y cocción de alimentos)</t>
  </si>
  <si>
    <t>% de agua almacenada en los contenedores con respecto a la cantidad de fluido necesario para un día</t>
  </si>
  <si>
    <t>Capacidad de almacenamiento de agua (m3) / Volumen de agua que se requiere almacenar para el consumo de un día (m3) * 100</t>
  </si>
  <si>
    <t>Cada contenedor debe estar acompañada por un régimen de limpieza y desinfección, cuya frecuencia mínima será de 2 veces al año con desinfectantes que determine conveniente el Ministerio de la Salud y Protección Social al respecto</t>
  </si>
  <si>
    <t>Ministerio de salud y Protección Social</t>
  </si>
  <si>
    <t>CICR. AGUA, SANEAMIENTO, HIGIENE Y HÁBITAT EN LAS CÁRCELES – Guía complementaría. Almacenamiento de agua. Capacidad de almacenamiento mínima total: consumo correspondiente a un día.</t>
  </si>
  <si>
    <t>Cada contenedor de agua debe poderse cerrar.</t>
  </si>
  <si>
    <t>En situaciones de emergencia debe haber un grifo con suministro de agua constante por cada 200 personas privadas de la libertad</t>
  </si>
  <si>
    <t>Porcentaje de grifos en uso y buen estado por cada 200 personas privadas de la libertad en situaciones de emergencia.</t>
  </si>
  <si>
    <t>Número grifos en uso y buen estado en situación de emergencia/(personas privadas de la libertad intramural / 200) * 100</t>
  </si>
  <si>
    <t>CICR. AGUA, SANEAMIENTO, HIGIENE Y HÁBITAT EN LAS CÁRCELES – Guía complementaría. Distribución de emergencia. "Cuando hay escasez de agua o interrupción del suministro, puede ser necesario utilizar camiones cisterna para abastecer la cárcel. Este método es costoso y solo puede entregar cantidades limitadas. En tales circunstancias, es fundamental que la administración penitenciaria suministre 10 litros diarios por persona; también debería adoptar medidas inmediatas para ahorrar aguas, como restricciones de las duchas y del riego".</t>
  </si>
  <si>
    <t>Los residuos peligrosos provenientes del área de tratamiento médico y odontológico deberán tratarse diariamente</t>
  </si>
  <si>
    <t xml:space="preserve"> ¿En el ERON se recolecta y almacena correctamente a diariao  los residuos peligrosos provenientes del área de tratamiento médico y odontológico?</t>
  </si>
  <si>
    <t>Resolución conjunta 01164 de 2002 de los Ministerios de Salud y Ambiente</t>
  </si>
  <si>
    <t>Las celdas para el desarrollo de visitas íntimas debe contar con acceso a agua potable</t>
  </si>
  <si>
    <t>% de celdas para el desarrollo de visitas íntimas que cuentan con acceso a agua potable</t>
  </si>
  <si>
    <t>Número de espacios para el desarrollo de visitas íntimas que cuentan con acceso a agua potable / Número de espacios requeridos * 100</t>
  </si>
  <si>
    <t>% de limpiezas semanales realizadas a los sanitarios</t>
  </si>
  <si>
    <t>Número de limpiezas semanales realizadas a los sanitarios / (7Dìas(Numero de Reclusos por sanitario)/25) *100</t>
  </si>
  <si>
    <t xml:space="preserve">De cada una de las limpiezas y desinfecciones efectuadas a las instalaciones deberá ser consignado en un registro público en el que se detallen: la persona responsable que deberá firmar el registro, la identificación de la zona objeto de los procedimientos, los insumos utilizados, los procedimientos efectuados, la hora, el día  y las observaciones sobre su estado.
</t>
  </si>
  <si>
    <t>Cuenta de COMPONENTES MÍNIMOS A GARANTIZAR A LA POBLACIÓN PRIVADA DE LA LIBERTAD</t>
  </si>
  <si>
    <t xml:space="preserve">Numero las personas privadas de la libertad que recibieron capacitación sobre el trámite de PQRS dentro de las primeras 72 horas al ingreso al establecimiento de reclusión / Número de PPL que ingresarion durante el periodo de medición) * 100 = Porcentaje </t>
  </si>
  <si>
    <t>(en blanco)</t>
  </si>
  <si>
    <t>% de personas privadas de la libertad intramural empoderados y con libre acceso a canales eficientes para presentar sus peticiones a las autoridades competentes y recibirendo respuestas oportunas, suficientes, completas, definitivas, claras y motivadas ra</t>
  </si>
  <si>
    <t>% de cartillas biográficas y fólderes de evidencia de la PPL que tengan todos los documentos necesarios para establecer la situación jurídica y carcelaria de la PPL y deben estar disponibles para las autoridades del INPEC, organismos de control y judicial</t>
  </si>
  <si>
    <t>Número de cartillas biográficas y los fólderes de evidencias de la PPL que contengan todos los documentos necesarios para establecer la situación jurídica de la PPL y deben estar disponibles para las autoridades del INPEC, organismos de control y judicial</t>
  </si>
  <si>
    <t>Número de derechos de petición presentados por la población privada de la libertad intramural con respuesta oportuna, suficiente, completa, definitiva, clara y motivada razonablemente / Número de derechos de petición dirigidos a la administración del INPE</t>
  </si>
  <si>
    <t>Disponer un canal expedito a través de la oficina jurídica para que los internos presenten sus peticiones, tanto al mismo centro penitenciario en el que se encuentran, como al INPEC, al juez de ejecución de penas, a prestador de salud o a cualquier otra e</t>
  </si>
  <si>
    <t>Entregar al peticionario o la peticionaria constancia de la fecha en que su solicitud es registrada y, en el caso de peticiones a entidades externas al centro de reclusión, la oficina jurídica deberá informarle al solicitante la fecha en que su petición f</t>
  </si>
  <si>
    <t>Regular el procedimiento de este derecho fundamental (derecho de petición) en los reglamentos y protocolos de los establecimientos carcelarios, el cual debe de incluir un método que garantice la confidencialidad de las comunicaciones entrantes y salientes</t>
  </si>
  <si>
    <t>Si bien las peticiones pueden ser resueltas, positiva o negativamente, garantizar que las respuestas sean adecuadas, serias, de fondo, precisa, congruente y coherente (su pretensión debe ser identificada correctamente), pronta, oportuna, suficiente, comp</t>
  </si>
  <si>
    <t>Número de derechos de petición presentados por la población privada de la libertad intramural con respuesta oportuna, suficiente, completa, definitiva, clara y motivada razonablemente / Número de derechos de petición presentados por la población privada d</t>
  </si>
  <si>
    <t>Diseñar un sistema de registro, trámite y respuesta de las solicitudes que las personas privadas de la libertad realizan a través de la oficina jurídica de cada establecimiento carcelario. (Tal sistema debe prever la entrega de una constancia al peticiona</t>
  </si>
  <si>
    <t>Adicionalmente, asegurar que en todos los centros de reclusión del país, las personas privadas de la libertad tengan acceso al contenido de las sentencias T-388 de 2013 y T-762 de 2015, así como a la documentación del seguimiento (autos de la Corte e info</t>
  </si>
  <si>
    <t xml:space="preserve">El Ministerio de Justicia y del Derecho deberá conformar un mecanismo mediante el cual la información pueda centralizarse, y a su vez pueda conectarse en condiciones de reserva, con los demás datos relativos a la ejecución de la pena o la criminalización </t>
  </si>
  <si>
    <t>En aras de establecer un mecanismo de evacuación célere de las solicitudes de los internos en esta materia (de redención, sustitución de pena o de libertad condicional), deberá conformarse un cuerpo de estudiantes judicantes, constante en número, que apoy</t>
  </si>
  <si>
    <t>La información asociada a las solicitudes de redención, sustitución de pena o de libertad condicional tramitadas a travez del iINPEC serán registradas en las bases de datos sobre el Sistema Penitenciario, de tal modo que la política criminal se alimente d</t>
  </si>
  <si>
    <t>Todos los establecimientos penitenciarios del país, apoyados por la Defensoría del Pueblo y por las Personerías municipales, integrarán la información pertinente de cada uno de los internos a la base de datos que debe construir y publicitar entre las enti</t>
  </si>
  <si>
    <t>Total de Defensores Públicos, adscritos al programa de penal, que se se encuentran disponibles para cumplir la demanda de la PPL condenada que requiere asesoría y/o representación para la obtención de subrogados penales o beneficios administrativos. / Núm</t>
  </si>
  <si>
    <t>El Ministerio de Salud y Protección Social deberá consolidar unos protocolos de tratamiento de alimentos que establezcan la forma clara las reglas que deberán seguir los establecimientos penitenciarios en la materia, estableciendo además los indicadores q</t>
  </si>
  <si>
    <t>En caso de que el interno tenga tratamientos médicos en curso al momento de ingresar al penal debe precisarse con la EPS a la que estuvo afiliado el recluso, a través de su historia clínica (previa autorización de aquel para solicitarla) la continuidad de</t>
  </si>
  <si>
    <t>Si un centro de reclusión no cuenta con los recursos necesarios para el diagnóstico o el tratamiento de una persona privada de la libertad, entonces corresponde al responsable de sanidad del establecimiento carcelario remitirlo al lugar en el que pueda se</t>
  </si>
  <si>
    <t>Número de consultas en odontología realizadas a PPL del Fondo Nacional de Atención en Salud por un odontólogo calificado en el establecimiento / Número de consultas en odontología requeridas por PPL del Fondo Nacional de Atención en Salud en el establecim</t>
  </si>
  <si>
    <t>Número de consultas en odontología realizadas por un odontólogo calificado en el establecimiento máximo a los 3 días hábiles de la solicitud a la PPL del Fondo Nacional de Atención en Salud / Número de consultas en odontología requeridas en el establecimi</t>
  </si>
  <si>
    <t>Número de consultas en pediatría realizadas en el establecimiento a niños y niñas menores de tres años que convivien con sus madres al interior de ERON del Fondo Nacional de Atención en Salud / Número de consultas solicitadas por el establecimiento a niño</t>
  </si>
  <si>
    <t>Número de consultas en psiquiatría  atendidas de la PPL del Fondo Nacional de Salud en el establecimiento máximo a los 120 días calendario posteriores a la expedición de la orden del médico / Número de consultas en psiquiatría solicitadas  de la PPL del F</t>
  </si>
  <si>
    <t>El examen de ingreso será el punto de inicio de la historia médica de cada uno de los reclusos. Debe incluir información sobre la verificación de alergias; enfermedades infecto contagiosas presentes al momento de ingreso; el padecimiento de enfermedades c</t>
  </si>
  <si>
    <t>Número de medicamentos suministrados conforme a lo establecido en la prescripción generada a favor del PPL del Fondo Nacional de Atención en Salud dentro de las 48 horas / Número de medicamentos solicitados por la PPL del Fondo Nacional de Atención en Sal</t>
  </si>
  <si>
    <t>El Ministerio de Salud y Protección Social fijará un protocolo de vigilancia y control de las condiciones de almacenamiento de medicamentos, conforme el cual serán evaluados mensualmente su número (suficiencia), su vencimiento (vigencia) y su calidad (con</t>
  </si>
  <si>
    <t>Número de personas privadas de la libertad hospitalizadas, por trastornos mentales y del comportamiento con la red extramural en salud del Fondo Nacional de Salud / Número de personas privadas de la libertad con  trastornos mentales y del comportamiento c</t>
  </si>
  <si>
    <t>Número de personas privadas de la libertad intramural del Fondo Nacional de Atención en Salud a los que se les suministra los esquemas de planificación familiar / Número de personas privadas de la libertad intramural del Fondo Nacional de Atención en Salu</t>
  </si>
  <si>
    <t>Todos los ERON deben contar con Análisis de Situación de la Salud-ASIS conforme a los parámetros normativos y articularlo con la entidad territorial
Se debe crear una base de datos de caracterización, actualizada de manera dinámica que permita saber opor</t>
  </si>
  <si>
    <t>La consolidación de lineamientos de prestación del servicio de salud en los establecimientos penitenciarios, que contemple el personal mínimo que deberá permanecer en las instalaciones, el personal itinerante y las frecuencias de atención, como la oportun</t>
  </si>
  <si>
    <t>La fase de diagnóstico efectivo implica: “(i) una valoración oportuna sobre las dolencias que aquejan al paciente, (ii) la determinación de la enfermedad que padece y (iii) el establecimiento de un procedimiento médico específico a seguir para lograr el r</t>
  </si>
  <si>
    <t>Número de personas privadas de la libertad del  Fondo Nacional de Atencion en Salud que cuentan con Historia Clínica que cumpla con los atributos de confidencialidad, conservación, integralidad y custodia / Número de Personas Privadas de la Libertad activ</t>
  </si>
  <si>
    <t>En el registro deberá detallarse su situación médica y las recomendaciones de tratamiento médico o administrativo para el interno, de tal forma que si amerita especiales condiciones de habitabilidad, alimentación o salubridad sean observadas por la Direcc</t>
  </si>
  <si>
    <t>Número de solicitudes realizadas por personas privadas de la libertad del Fondo Nacional de Salud que recibieron atención en medicina general dentro de los 3 días hábiles siguientes a la solicitud / Número total de solicitudes en atención de medicina gene</t>
  </si>
  <si>
    <t>Ajustar el “Modelo de Atención en Salud” incluyendo a las Entidades Promotoras de Salud y a las entidades que administran regímenes especiales o de excepción como destinatarias del modelo, articulándose financiera y operativamente con el prestador primari</t>
  </si>
  <si>
    <t xml:space="preserve">** No aplica a las intituciones USPEC - INPEC ** Número de personas privadas de la libertad diagnósticado con patología mental que después de salir del centro de reclusión tienen continuidad en el servicio de salud mental / Número de personas privadas de </t>
  </si>
  <si>
    <t>Número de personas privadas de la libertad intramural en reclusión colectiva y que permanecen al menos 10 horas por fuera de la celda que cuentan con un espacio de reclusión mínimo de 3.4m2 / Número de personas privadas de la libertad intramural en reclus</t>
  </si>
  <si>
    <t>Número de personas privadas de la libertad intramural en reclusión colectiva y que permanecen entre 6 y menos de 10 horas por fuera de la celda que cuentan con un espacio de reclusión mínimo de 4.4m2 / Número de personas privadas de la libertad intramural</t>
  </si>
  <si>
    <t>Número de personas privadas de la libertad intramural en reclusión colectiva y que permanecen menos de 6 horas por fuera de la celda que cuentan con un espacio de reclusión mínimo de 5.4m2 / Número de personas privadas de la libertad intramural en reclusi</t>
  </si>
  <si>
    <t>Número de personas privadas de la libertad intramural en reclusión individual y que permanecen al menos 10 horas por fuera de la celda que cuentan con un espacio de reclusión mínimo de 5.4m2 / Número de personas privadas de la libertad intramural en reclu</t>
  </si>
  <si>
    <t>Número de personas privadas de la libertad intramural en reclusión individual y que permanecen entre 6 y menos de 10 horas por fuera de la celda que cuentan con un espacio de reclusión mínimo de 6.4m2 / Número de personas privadas de la libertad intramura</t>
  </si>
  <si>
    <t>Número de personas privadas de la libertad intramural en reclusión individual y que permanecen menos de 6 horas por fuera de la celda que cuentan con un espacio de reclusión mínimo de 7.4m2 / Número de personas privadas de la libertad intramural en reclus</t>
  </si>
  <si>
    <t>% de personas privadas de la libertad intramural que cuentan con un espacio total de reclusión mínimo (20m2 para las ppl sin discapacidad y el determinado por el Comité para las ppl con discapacidad) / Número de personas privadas de la libertad intramural</t>
  </si>
  <si>
    <t>Elaborar un manual de construcciones (Manual Técnico de Construcción) con las debidas especificaciones, según su clasificación legal y niveles de seguridad, efectividad y dignidad de su cometido, detención, resocialización o rehabilitación; el clima y ter</t>
  </si>
  <si>
    <t xml:space="preserve">Publicar el manual técnico de construcción articulado con las normas técnicas sobre privación de la libertad en el dominio web www.politicacriminal.gov.co, en el término de cuatro (4) meses, contados a partir del vencimiento del plazo señalado para </t>
  </si>
  <si>
    <t>Rehacer las bases de datos y estadísticas respecto de la capacidad real de los establecimientos de reclusión en el país. Deben considerar únicamente como cupos carcelarios aquellos que cumplan con las condiciones
 mínimas de subsistencia digna y humana, m</t>
  </si>
  <si>
    <t>Adecuar todos los proyectos de infraestructura carcelaria a
 las condiciones mínimas de subsistencia digna y humana, tanto de los proyectos relacionados con nuevos cupos
 dentro de los establecimientos carcelarios en funcionamiento, como con la creación d</t>
  </si>
  <si>
    <t>Elaborar el cronograma para Publicar el Manual Técnico de Construcción que, según USPEC, considera los lineamientos de las condiciones de subsistencia digna y humana determinadas por la Corte con la aprobación del Comité Interdisciplinario, tenieno en cue</t>
  </si>
  <si>
    <t>Elaborar y publicar en el dominio web www.politicacriminal.gov.co, en el término de dos (2) meses de notificada esta providencia (22/02/2018), un documento que contenga el estado actual y el plan de trabajo, con las tareas y el cronograma, para: (i) la co</t>
  </si>
  <si>
    <t xml:space="preserve">La ubicación de los reclusos en las distintas celdas debe tener en cuenta las condiciones clínicas particulares que pueden presentarse, de manera tal que, por ejemplo, las celdas ubicadas en los primeros pisos se destinen para personas de la tercera edad </t>
  </si>
  <si>
    <t>Consolidar un Comité Técnico para la Estructuración de las Normas Técnicas Mínimas de Privación de la Libertad, conformado por la Defensoría del Pueblo, el Ministerio de Justicia y del Derecho, el INPEC, la USPEC, el Ministerio de Salud y la Protección So</t>
  </si>
  <si>
    <t xml:space="preserve">En condiciones de normalidad los baños deben asearse en forma diaria, y deben ser sometidos a desinfección una vez por semana. en condiciones de anormalidad, ligadas principalmente a riesgos epidemiológicos deberán asearse 2 veces por día y desinfectarse </t>
  </si>
  <si>
    <t>Consolidar sistemas de información serios, confiables y articulados, que permitan la evaluación y la retroalimentación de las medidas adoptadas en cada etapa de la política pública. Así mismo es necesario lograr unidad y calidad en la información delincue</t>
  </si>
  <si>
    <t>Es necesario que se creen o desarrollen bases de datos en las cuales se identifiquen los motivos por los que los jueces adoptan las medidas de aseguramiento privativas de la libertad (con diferentes variables como por ejemplo, causales de la imposición de</t>
  </si>
  <si>
    <t>Plan de transformación y humanización del Sistema Carcelario que contempla: i) reformas normativas para racionalizar el uso de las medidas privativas de la libertad, ii) políticas o estrategias para racionalizar el uso de la detención preventiva, iii) pol</t>
  </si>
  <si>
    <t>¿Se diseñó un Plan de transformación y humanización del Sistema Carcelario que contempla: i) reformas normativas para racionalizar el uso de las medidas privativas de la libertad, ii) políticas o estrategias para racionalizar el uso de la detención preven</t>
  </si>
  <si>
    <t>% ERON que cuentan con órganos colegiados conformados para apoyar la implementación del Plan Integral de Programas y Actividades de Resocialización, con los profesionales designados formalmente para su funcionamiento con los perfiles definidos en la Resol</t>
  </si>
  <si>
    <t>(Número de ERON que cuentan con órganos colegiados conformados (Junta de distribución de patios y asignación de celdas, consejo de disciplina, consejo de evaluación y tratamiento, junta de evaluación de estudio, trabajo y enseñanza) para apoyar la impleme</t>
  </si>
  <si>
    <t>Al INPEC que, en coordinación con la USPEC, el Ministerio de Justicia y del Derecho, el Departamento Nacional de Planeación y el Consejo Superior de Política Criminal, elabore un plan integral de programas y actividades de resocialización, tendiente a gar</t>
  </si>
  <si>
    <t>La valoración de la resocialización, en el plano individual debe analizar varios factores la gravedad de la conducta punible y sus demás dimensiones, circunstancias y elementos así como la valoración de la personalidad del sindicado y sus antecedentes, de</t>
  </si>
  <si>
    <t>Vigilar que la pena cumpla su función resocializadora, así como que los derechos y garantías a que tienen derecho los condenados y, en especial, las redenciones de pena por trabajo, estudio y enseñanza, y los consecuentes permisos a los que virtualmente s</t>
  </si>
  <si>
    <t>(Número de establecimientos que garantizan que durante el tiempo fuera de celda los internos tengan acceso a elementos recreativos (juegos), para el desarrollo de actividades físicas (deportes) y culturales (libros, etc) / Número de establecimientos) * 10</t>
  </si>
  <si>
    <t>Número de pacientes en tratamiento del cólera o enfermedades que tengan como causa o efecto la deshidratación con acceso díario mínimo de 60 litros de agua / Número de pacientes  en tratamiento del cólera o enfermedades que tengan como causa o efecto la d</t>
  </si>
  <si>
    <t>emprender las acciones necesarias para constatar las necesidades reales de adecuación en
infraestructura en relación con el manejo de aguas (suministro de agua potable y evacuación adecuada de aguas negras) respecto de los 16 establecimientos de reclusión</t>
  </si>
  <si>
    <t>El agua destinada para el consumo humano, y para efectos de la sobrevivencia, en ningún caso podrá ser inferior a 5 litros diarios por persona, de tal manera que en caso de verificarse que un establecimiento carcelario ofrece una cantidad menor del líquid</t>
  </si>
  <si>
    <t xml:space="preserve">En máximo de seis (6) meses, emprender las acciones necesarias para constatar las necesidades reales de adecuación en infraestructura en relación con el manejo de aguas (suministro de agua potable y evacuación adecuada de aguas negras) respecto de los 16 </t>
  </si>
  <si>
    <t>Ley 1755 del 2015; Ley 65 de 1993, art. 58. La capacitación deberá tener información de: el contenido que de una PQRS, así como las modalidades, términos para resolver, acciones judiciales para su protección, competencias y demás aspectos relevantes, según lo establecido por la normatividad vigente, traslados, formas de redención de pena, beneficios administrativos, subrogados penales, cambio de patio, cambio de fase, atención en salud, ingreso de visita, ingreso de elementos.</t>
  </si>
  <si>
    <t>Ley 1755 del 2015; Ley 65 de 1993, art. 58. El INPEC deberá informar a la PPL el contenido que debe tener una PQRS. Así como las modalidades, términos para resolver, acciones judiciales para su protección, competencias y demás aspectos relevantes, según lo establecido por la Ley estatutaria 1755 de 2015 y la Ley 65 de 1993, art. 58</t>
  </si>
  <si>
    <t>Todos los ERON cuentan con oficinas jurídicas conformadas por funcionarios nombrados  mediante resolución suscrita por el director del ERON que cumplan con los requisitos y perfiles.</t>
  </si>
  <si>
    <t>El área de gestión humana del INPEC deberá definir los requisitos y perfiles del equipo de trabajo de las oficinas jurídicas</t>
  </si>
  <si>
    <t>Numero las personas privadas de la libertad que recibieron capacitación sobre el trámite de PQRS dentro de las primeras 72 horas al ingreso al establecimiento de reclusión / Número de PPL que ingresaron durante el periodo de medición) * 100 = Porcentaje de cumplimiento</t>
  </si>
  <si>
    <t>% de personas privadas de la libertad intramural empoderados y con libre acceso a canales eficientes para presentar sus peticiones a las autoridades competentes y recibiendo respuestas oportunas, suficientes, completas, definitivas, claras y motivadas razonablemente.</t>
  </si>
  <si>
    <t>%PPL que cuentan con defensor público asignado, con una visita cada dos meses y que cuenta con una carga de trabajo conforme a los parámetros definidos por la Defensoría del Pueblo</t>
  </si>
  <si>
    <t>Número de PPL que cuentan con defensor público asignado, con una visita cada dos meses y que cuenta con una carga de trabajo conforme a los parámetros definidos por la Defensoría del Pueblo/Número de PPL que requieren Defensor Publico *100</t>
  </si>
  <si>
    <t>Como garantía del derecho al debido proceso se deberán realizar los traslados a audiencias judiciales programadas</t>
  </si>
  <si>
    <t>El traslado de establecimiento de reclusión de una PPL, deberá realizarse simultáneamente con el respectivo fólder de evidencias</t>
  </si>
  <si>
    <t>Los fólderes de evidencias y las cartillas biográficas deberán estar actualizados por parte de la oficina jurídica de los establecimientos de reclusión, permaneciendo disponibles para el INPEC, órganos de control y autoridades judiciales competentes.</t>
  </si>
  <si>
    <t>Ley 65 de 1993, Artículo 56, Articulo 62, Articulo 76, 123, 138; Ley 1755 de 2015 art,27; PM-DJ-G04- Guía para conformar el folder de evidencias de la PPL y solicitud de acceso a la información del folder de evidencias.</t>
  </si>
  <si>
    <t>Garantizar el ejercicio del derecho de petición (trámite de los mismos y a su pronta respuesta)</t>
  </si>
  <si>
    <t>Ser diligente para garantizar que la petición llegue a su destinatario oportunamente</t>
  </si>
  <si>
    <t>Si bien las peticiones pueden ser resueltas, positiva o negativamente, garantizar que las respuestas sean adecuadas, serias, de fondo, precisa, congruente y coherente (su pretensión debe ser identificada correctamente), pronta, oportuna, suficiente, completa, definitiva, clara y motivada razonablemente.</t>
  </si>
  <si>
    <t>La petición debe ser notificar eficazmente al interno la respuesta a la petición</t>
  </si>
  <si>
    <t>Diseñar un sistema de registro, trámite y respuesta de las solicitudes que las personas privadas de la libertad realizan a través de la oficina jurídica de cada establecimiento carcelario. (Tal sistema debe prever la entrega de una constancia al peticionario de la recepción de su solicitud en la oficina jurídica del centro carcelario, así́ como la forma en que el solicitante puede acceder al conocimiento del tramite de su petición)</t>
  </si>
  <si>
    <t>El coordinador (a) de la oficina jurídica debe ser un abogado (a) titulado asignado mediante acto administrativo</t>
  </si>
  <si>
    <t>% de establecimientos en los que el coordinador (a) de la oficina jurídica es un funcionario administrativo de profesión abogado (a) asignado mediante acto administrativo emitido por el director del establecimiento</t>
  </si>
  <si>
    <t>Número de establecimientos en los que el coordinador (a) de la oficina jurídica es un funcionario administrativo de profesión abogado (a) asignado mediante acto administrativo/ el número total de ERON *100</t>
  </si>
  <si>
    <t xml:space="preserve">
Se garantizará la exclusividad de estos funcionarios a la oficina jurídica a. Así mismo, no podrán ser utilizados para cumplir turnos al interior de los establecimientos,  ni para los traslados de la PPL. </t>
  </si>
  <si>
    <t>Todas las oficinas jurídicas de los establecimientos penitenciarios deberán ser coordinadas por un abogado (a), que cuente con el conocimiento para el adecuado manejo de esta dependencia, quien será  asignado (a) mediante acto administrativo.</t>
  </si>
  <si>
    <t xml:space="preserve">Ley 65 de 1993, artículo 39,  Circular O60 - 2013 asignación de funciones administrativas al personal del cuerpo de custodia y vigilancia, Penitenciaria y Carcelaria Nacional, funciones administrativos y responsables de las Áreas de trabajo, de las Direcciones. </t>
  </si>
  <si>
    <t>No  podrá haber personas privadas de la libertad en los centros de reclusión una vez expirado el término de la detención preventiva para los sindicados o cumplida la pena para los condenados</t>
  </si>
  <si>
    <t>Hacinamiento como causa de la violación masiva de derechos</t>
  </si>
  <si>
    <t>Número personas privadas de la libertad en los centros de reclusión cuyo término de detención preventiva para los sindicados ya ha expirado o cuya pena para los condenados ya ha sido cumplida / Número de personas privadas de la libertad intramural * 100</t>
  </si>
  <si>
    <t>Se ordenará la instauración y ejercicio periódico de brigadas jurídicas, conforme un cronograma que trazará la Defensoría del Pueblo, con una antelación trimestral</t>
  </si>
  <si>
    <t>Defensoría del Pueblo - Ministerio e Justicia</t>
  </si>
  <si>
    <t>INPEC - Defensoría del Pueblo</t>
  </si>
  <si>
    <t>Inadecuadas condiciones de salubridad e higiene en la cárcel y manejo de alimentos</t>
  </si>
  <si>
    <t>Los niños(as) que habiten en centros de reclusión deben ser atendidos bajo la Estrategia de Atención Integral "De cero a siempre" y/o el Esquema de los "Primeros mil días de vida" según corresponda</t>
  </si>
  <si>
    <t>Todos los niños(as) que habiten en centros de reclusión deben ser atendidos bajo la Estrategia de Atención Integral "De cero a siempre" y/o el Esquema de los "Primeros mil días de vida" según corresponda</t>
  </si>
  <si>
    <t xml:space="preserve"> Establecer según la normatividad local los mínimos en suministro de proteínas / cereales</t>
  </si>
  <si>
    <t xml:space="preserve">Establecer según la normatividad local Las porciones de proteína suministradas a la población privada de la libertad intramural </t>
  </si>
  <si>
    <t>Disponer de la norma técnica, específicamente, en el tema de alimentación</t>
  </si>
  <si>
    <t>El establecimiento debe cumplir con el documento de condiciones especiales ciclo de menús establecido de acuerdo al menú patrón.</t>
  </si>
  <si>
    <t>% de personas que reciben alimentación de acuerdo al documento de condiciones especiales</t>
  </si>
  <si>
    <t>Número de personas que reciben alimentación de acuerdo al documento de condiciones especiales/ Número de personas privadas de la libertad en el establecimiento * 100.</t>
  </si>
  <si>
    <t>Todas las PPL deben recibir alimentación de acuerdo al documento de condiciones especiales</t>
  </si>
  <si>
    <t>Número de aislamientos de PPL calificados como fuente de contagio e infección realizados a conformidad en un área de aislamiento / Número de aislamientos solicitados de PPL calificados como fuente de contagio e infección  * 100</t>
  </si>
  <si>
    <t>1. Ley 1709 de 2014 - Artículo 66.  /  Modificase el artículo 105 de la Ley 65 de 1993, el cual quedará así: Artículo 105. 
2. Ley 1616 de 2013 - Artículo 1° - l artículo 49 de la Constitución Política de Colombia. 3. Resolución 3280 de 2018.</t>
  </si>
  <si>
    <t>Ley 1709 de 2014 - Artículo 45.  /  Modificase el artículo 61 de la Ley 65 de 1993, el cual quedará así: Examen de ingreso. Al momento de ingresar un procesado o condenado al centro de reclusión se le abrirá el correspondiente registro en el Sistema de Información de Sistematización Integral del Sistema Penitenciario y Carcelario (Sisipec) y deberá ser sometido a examen médico, con el fin de verificar su estado físico, patologías y demás afecciones para la elaboración de la ficha médica correspondiente.</t>
  </si>
  <si>
    <t>Determinar cuál es lapso mínimo para realizar el examen de ingreso</t>
  </si>
  <si>
    <t>% de mujeres en etapa materno perinatal que se encuentran en control en el establecimiento penitenciario y carcelario</t>
  </si>
  <si>
    <t>Todas las mujeres en etapa materno perinatal deben contar con controles en el establecimiento penitenciario y carcelario.</t>
  </si>
  <si>
    <t>En los eventos en que el tratamiento psiquiátrico no pueda llevarse a cabo en el interior del penal, deberá́ asegurarse su reclusión en un centro psiquiátrico</t>
  </si>
  <si>
    <t>En los eventos en que el tratamiento psiquiátrico no pueda llevarse a cabo en el interior del establecimiento, se deberá́ asegurar su reclusión en un centro psiquiátrico</t>
  </si>
  <si>
    <t>1. Ley 1709 de 2014 - Artículo 66.  /  Modificase el artículo 105 de la Ley 65 de 1993, el cual quedará así: Artículo 105. 
2. Ley 1616 de 2013 - Artículo 1°.  3. Resolución 3280 de 2018.</t>
  </si>
  <si>
    <t xml:space="preserve">Disponer en los ERON un canal de comunicación entre los internos y la administración carcelaria que le facilite a la PPL realizar peticiones. </t>
  </si>
  <si>
    <t>Todos los ERON deben contar con Análisis de Situación de la Salud-ASIS conforme a los parámetros normativos y articularlo con la entidad territorial
Se debe crear una base de datos de caracterización, actualizada de manera dinámica que permita saber oportunamente el estado real del PPL en los programas de promoción, detección y protección especial</t>
  </si>
  <si>
    <t>% de personas privadas de la libertad intramural que cuentan con un espacio total de reclusión mínimo (20m2 para las PPL sin discapacidad y el determinado por el Comité para las PPL con discapacidad)</t>
  </si>
  <si>
    <t>% de personas privadas de la libertad intramural que cuentan con un espacio total de reclusión mínimo (20m2 para las PPL sin discapacidad y el determinado por el Comité para las PPL con discapacidad) / Número de personas privadas de la libertad intramural * 100</t>
  </si>
  <si>
    <t>Realizar solicitudes activar la red de apoyo por cada PPL que reciba 2 o menos visitas en el año</t>
  </si>
  <si>
    <t xml:space="preserve">PPL que participa en programas de recreación, cultura y deporte / Número de PPL *100     </t>
  </si>
  <si>
    <t>Se debe garantizar la calidad del agua suministrada a los PPL de acuerdo con los parámetros y características fijadas en el artículo 23 de la Resolución 2115 del 22 de junio de 2007, expedida por el Ministerio de la Protección Social.</t>
  </si>
  <si>
    <t>La información asociada a las solicitudes de redención, sustitución de pena o de libertad condicional tramitadas a través del INPEC serán registradas en las bases de datos sobre el Sistema Penitenciario, de tal modo que la política criminal se alimente de ella y tenga la capacidad de examinar, en su interior, la oportunidad con la que responden, con el objetivo de tomar las decisiones del caso</t>
  </si>
  <si>
    <t>% de personas que realizan manipulación de alimentos formados en educación sanitaria y/o principios BPM</t>
  </si>
  <si>
    <t>Capacitar el personal que realiza manipulación de alimentos en educación sanitaria y/o principios básicos de buenas prácticas de manufactura (BPM)</t>
  </si>
  <si>
    <t>Responsable USPEC a través del consorcio</t>
  </si>
  <si>
    <t xml:space="preserve">Todas las personas privadas de la libertad que están inscritas al Fondo Nacional de Salud deben tener atención integral en los programas de promoción y mantenimiento de la salud. </t>
  </si>
  <si>
    <t>Ley 1709 de 2014, decreto 2245 de 2015, 1142 de 2016. Resolución 5159 de 2015. Resolución 3595 de 2016, Resolución USPEC 504 de 2016, Resolución 2897 de 2016 Manual Técnico Administrativo USPEC - INPEC.</t>
  </si>
  <si>
    <t>La división médica del establecimiento carcelario implementará campañas preventivas en salud en materia de enfermedades de transmisión sexual, y de enfermedades relacionadas con la higiene.</t>
  </si>
  <si>
    <t xml:space="preserve">Sentencia t-762-2015, Comité Internacional de Cruz Roja (CICR), USPEC </t>
  </si>
  <si>
    <t xml:space="preserve">Sentencia t-762-2015, Comité Internacional de Cruz Roja (CICR), USPEC 	</t>
  </si>
  <si>
    <t xml:space="preserve">Sentencia T-762-2015, Comité Internacional de Cruz Roja (CICR), USPEC </t>
  </si>
  <si>
    <t>Atender oportunamente las remisiones médicas, ordenar y llevar a cabo el traslado del interno</t>
  </si>
  <si>
    <t>El área de la salud deberá́ proporcionar los servicios de un odontólogo calificado.</t>
  </si>
  <si>
    <t xml:space="preserve">Número de consultas en odontología realizadas por un odontólogo calificado en el establecimiento máximo a los 3 días hábiles de la solicitud a la PPL del Fondo Nacional de Atención en Salud / Número de consultas en odontología requeridas en el establecimiento de a la PPL del Fondo Nacional de Atención en Salud * 100					</t>
  </si>
  <si>
    <t>Número de consultas en pediatría realizadas en el establecimiento a niños y niñas menores de tres años que conviven con sus madres al interior de ERON del Fondo Nacional de Atención en Salud / Número de consultas solicitadas por el establecimiento a niños y niñas menores de tres años que conviven con sus madres al interior de ERON del Fondo Nacional de Atención en Salud  * 100</t>
  </si>
  <si>
    <t>ley 1709 de 2014, decreto 2245 de 2015, 1142 de 2016. Resolución 5159 de 2015. Resolución 3595 de 2016, Resolución USPEC 504 de 2016, Resolución 2897 de 2016 Manual Técnico Administrativo USPEC - INPEC.</t>
  </si>
  <si>
    <t>ley 1709 de 2014, decreto 2245 de 2015, 1142 de 2016. Resolución 5159 de 2015. Resolución 3595 de 2016, Resolución USPEC 504 de 2016, Resolución 2897 de 2016 Manual Técnico Administrativo USPEC - INPEC., Decreto 2200 de 2005, Decreto 780 de 2016.</t>
  </si>
  <si>
    <t>Número de personas privadas de la libertad del  Fondo Nacional de Atención en Salud que cuentan con Historia Clínica que cumpla con los atributos de confidencialidad, conservación, integralidad y custodia / Número de Personas Privadas de la Libertad activas al Fondo Nacional de Atención en Salud * 100</t>
  </si>
  <si>
    <t>** No aplica a las instituciones USPEC - INPEC ** % de personas privadas de la libertad diagnosticado con patología mental que después de salir del centro de reclusión tienen continuidad en el servicio de salud mental</t>
  </si>
  <si>
    <t>** No aplica a las instituciones USPEC - INPEC ** Número de personas privadas de la libertad diagnosticado con patología mental que después de salir del centro de reclusión tienen continuidad en el servicio de salud mental / Número de personas privadas de la libertad diagnosticado con patología mental después de salir del centro de reclusión * 100</t>
  </si>
  <si>
    <t>** No aplica a las instituciones USPEC - INPEC **</t>
  </si>
  <si>
    <t>1. Ley 1709 de 2014 - Artículo 66.  /  Modificase el artículo 105 de la Ley 65 de 1993, el cual quedará así: Artículo 105. Servicio médico penitenciario y carcelario. El Ministerio de Salud y Protección Social y la Unidad de Servicios Penitenciarios y Carcelarios (USPEC) deberán diseñar un modelo de atención en salud especial, integral, diferenciado y con perspectiva de género para la población privada de la libertad incluida la que se encuentra en prisión domiciliaria, financiado con recursos del Presupuesto General de la Nación. Este modelo tendrá como mínimo una atención intramural, extramural y una política de atención primaria en salud.
2. Ley 1616 de 2013 - Artículo 1°. Objeto. El objeto de la presente leyes garantizar el ejercicio pleno del Derecho a la Salud Mental a la población colombiana,  priorizando a los niños, las niñas y adolescentes, mediante la promoción de la salud y la prevención del trastorno mental, la Atención Integral e Integrada en Salud Mental en el ámbito del Sistema General de Seguridad Social en Salud, de conformidad con lo preceptuado en el artículo 49 de la Constitución y con fundamento en el enfoque promocional de Calidad de vida y la estrategia y principios de la Atención Primaria en Salud.
3. Resolución 4886 de 2018, en aspectos relacionados con la atención integral a cargo de las EAPB y la adopción de la política nacional de salud mental. Además en el análisis de la situación se reconoce la "...oportunidad de mejora es facilitar el acceso a la atención y la adherencia a los tratamientos de las personas con problemas o trastornos mentales, fortalecer los procesos de seguimiento y adherencia a los tratamientos, principalmente de aquellos con mayor prevalencia de enfermedades crónicas, ausencia de redes de apoyo familiares, sociales o comunitarias que faciliten la rehabilitación." como es el caso de las personas privadas de la libertad.</t>
  </si>
  <si>
    <t>USPEC - INPEC Entes de control (Contraloría, Defensoría, Procuraduría, Personería y Superintendencia de Salud)</t>
  </si>
  <si>
    <t>En cuanto a las demás zonas necesarias para la vida carcelaria, como comedores, bibliotecas, talleres y demás, el Comité Interdisciplinario deberá estimar el espacio mínimo que cada una de ellas precisa por recluso, y las variables que deberán atenderse</t>
  </si>
  <si>
    <t>Min Justicia, INPEC, USPEC</t>
  </si>
  <si>
    <t>Publicar el manual técnico de construcción articulado con las normas técnicas sobre privación de la libertad en el dominio web www.politicacriminal.gov.co, en el termino de cuatro (4) meses, contados a partir del vencimiento del plazo señalado para la publicación de las normas técnicas sobre privación de la libertad</t>
  </si>
  <si>
    <t>Min Justicia + USPEC</t>
  </si>
  <si>
    <t>Elaborar el cronograma para Publicar el Manual Técnico de Construcción que, según USPEC, considera los lineamientos de las condiciones de subsistencia digna y humana determinadas por la Corte con la aprobación del Comité Interdisciplinario, teniendo en cuenta que este Comité afirma que el manual es una buena aproximación a los criterios del CICR pero aún deben incorporarse algunos cambios</t>
  </si>
  <si>
    <t>Min Justicia</t>
  </si>
  <si>
    <t>Definir el espacio total de reclusión mínimo para personas en situación de discapacidad física</t>
  </si>
  <si>
    <t>Número de personas privadas de la libertad que han recibido kit de aseo en los últimos cuatro meses / Número de personas privadas de la libertad en el establecimiento. * 100</t>
  </si>
  <si>
    <t>Entre las camas dispuestas en forma horizontal debe haber un mínimo de 1,5 m de distancia. En caso de disponerse en forma vertical, debe considerarse que el espacio mínimo entre niveles será́ de 1,2 m.</t>
  </si>
  <si>
    <t>Los mínimos sanitarios están contemplados en la Ley 9 de 1979 y en la Ley 1672 de 2013. Sentencia T 762 de 2015.</t>
  </si>
  <si>
    <t>Sentencia T-762-2015, Comité Internacional de Cruz Roja (CICR), Estándares de Diseño para Infraestructura Penitenciaria y Carcelaria (USPEC)</t>
  </si>
  <si>
    <t xml:space="preserve">Sentencia T-762-2015, Comité Internacional de Cruz Roja (CICR), Estándares de Diseño para Infraestructura Penitenciaria y Carcelaria (USPEC)  					</t>
  </si>
  <si>
    <t>%  de duchas en disponibles para su uso las 24 horas del día</t>
  </si>
  <si>
    <t>La cantidad de limpiezas mínimas semanales está dada por la siguiente formula: 7Dìas(Numero de Reclusos por ducha)/25</t>
  </si>
  <si>
    <t>Número de duchas en área mínima de 1.2 m2 / (Número de duchas) * 100</t>
  </si>
  <si>
    <t>% de celdas en uso cuya distancia mínima entre las paredes es de 2,15m</t>
  </si>
  <si>
    <t>Sentencia T-762-2015, Comité Internacional de Cruz Roja (CICR), Estándares de Diseño para Infraestructura Penitenciaria y Carcelaria (USPEC), capitulo zona de visitas, área de visitas intimas</t>
  </si>
  <si>
    <t>Sentencia T-762-2015, Comité Internacional de Cruz Roja (CICR), Estándares de Diseño para Infraestructura Penitenciaria y Carcelaria (USPEC).</t>
  </si>
  <si>
    <t>USPEC 2019, Dirección de Infraestructura</t>
  </si>
  <si>
    <t>% de espacios para el desarrollo de visitas intimas con un área mínima de 3,4m2</t>
  </si>
  <si>
    <t>Número de espacios para el desarrollo de visitas intimas con un área mínimo de 3,4m2 / Número de espacios para visita intima disponibles * 100</t>
  </si>
  <si>
    <t>Los espacios para para el desarrollo de visitas intimas deben contar con un área mínima de 3,4m2.</t>
  </si>
  <si>
    <t>Las reparaciones de las baterías sanitarios no podrán tardar más de 3 días calendario</t>
  </si>
  <si>
    <t>% de reparaciones a baterías sanitarias realizadas en menos de 3 días calendario</t>
  </si>
  <si>
    <t>Número de reparaciones a baterías sanitarias realizadas en menos de 3 días calendario / Número de reparaciones a baterías sanitarias solicitadas</t>
  </si>
  <si>
    <t>Las reparaciones de las baterías sanitarios no podrán tardar más de 3 días calendario.</t>
  </si>
  <si>
    <t>Número de servicios sanitarios (lavamanos y sanitario) en buen estado y óptimo estado de funcionamiento / Número de servicios sanitarios (Lavamanos y Sanitarios) * 100</t>
  </si>
  <si>
    <t>% de servicios sanitarios (lavamanos y sanitario) en cubículos mínimo de 1,2m2 por batería sanitaria</t>
  </si>
  <si>
    <t>Número de servicios sanitarios (lavamanos y sanitario) en cubículos mínimo de 1,2m2 por batería sanitaria /  Número de servicios sanitarios (Lavamanos y Sanitarios) * 100</t>
  </si>
  <si>
    <t>Número suficiente de servicios sanitarios en buen estado, en óptimo funcionamiento de cubículos mínimo de 1,2m2 por batería sanitaria, uno por cada 25 internos</t>
  </si>
  <si>
    <t xml:space="preserve">Todas las personas privadas de la libertad intramural en reclusión colectiva deben permanecer al menos 10 horas por fuera de la celda y deben contar con un espacio de reclusión mínimo de 3.4m2. </t>
  </si>
  <si>
    <t>Manual de construcción de la política pública en salud penitenciaria - USPEC 2015. Resolución #4445 de 1996 Ministerio de Salud Cap. 8, Estándares de Diseño para Infraestructura Penitenciaria y Carcelaria (USPEC), capitulo sanidad, área de espera.</t>
  </si>
  <si>
    <t>Manual de construcción de la política pública en salud penitenciaria - USPEC 2015. Resolución #4445 de 1996 Ministerio de Salud Cap. 8, Estándares de Diseño para Infraestructura Penitenciaria y Carcelaria (USPEC), capitulo sanidad</t>
  </si>
  <si>
    <t>Reclusión conjunta de sindicados y condenados</t>
  </si>
  <si>
    <t>Política Criminal Inconstitucional</t>
  </si>
  <si>
    <t xml:space="preserve">¿Se diseñaron de normas técnicas sobre privación de la libertad?
Forma de medir: </t>
  </si>
  <si>
    <t>Ministerio de Justicia y del Derecho - Defensoría</t>
  </si>
  <si>
    <t>Crear una campaña de concientización que ofrezcan información sobre la privación de la libertad (la campaña se debe diseñar, consolidar y desarrollar) P36</t>
  </si>
  <si>
    <t>Ministerio de Justicia - Defensoría - INPEC</t>
  </si>
  <si>
    <t>Diseñar un Plan de transformación y humanización del Sistema Carcelario que contempla políticas o estrategias para racionalizar el uso de la detención preventiva</t>
  </si>
  <si>
    <t>Ausencia de un plan integral de programas y actividades de resocialización que cumpla el estándar constitucional al que puedan acceder las personas privadas de la libertad</t>
  </si>
  <si>
    <t xml:space="preserve">Creación e implementación del Plan Integral de Programas y Actividades de Resocialización con un sistema de evaluación con criterios cuantitativos y cualitativos que desarrolle el estándar constitucional  </t>
  </si>
  <si>
    <t>INPEC - Min Justicia</t>
  </si>
  <si>
    <t>Asegurar la existencia de los programas de resocialización y la ponderación de los logros encontrados en su aplicación con factores personales de la persona recluida y con valoraciones sobre la conducta cometida</t>
  </si>
  <si>
    <t>Número de ERON que cuentan con los funcionarios suficientes para adelantar los programas de resocialización con los perfiles definidos en el marco normativo vigente  / Número de ERON * 100</t>
  </si>
  <si>
    <t>El criterio de suficiencia y los perfiles requeridos serán definidos en el plan integral de programas y actividades de resocialización- PIPAR</t>
  </si>
  <si>
    <t>Número de cupos disponibles en programas de trabajo  / número de PPL que cumple con el requisito de alfabetización *100</t>
  </si>
  <si>
    <t>(Número de PPL asignada en programas de enseñanza dentro del periodo de medición  / Número de PPL elegibles) * 100</t>
  </si>
  <si>
    <t xml:space="preserve">Los PPL que cumplan con los requisitos establecidos por el INPEC, podrán acceder a programas de enseñanza. </t>
  </si>
  <si>
    <t>Debe considerarse, en la medida de lo posible y evaluando todos los riesgos, la formación técnica de algunos reclusos y su inclusión en las labores de fumigación de los espacios carcelarios, como mecanismo de (i) resocialización y (ii) redención de penas</t>
  </si>
  <si>
    <t>(Número de PPL asignadas en programas de estudio  dentro del periodo de medición / Número de PPL )</t>
  </si>
  <si>
    <t>El derecho a la educación como parte integral del proceso de resocialización esta consagrado en la ley 65 de 1993, art 10- Finalidad del tratamiento penitenciario y artículo 94 Educación. Ley 1709 de 2014 , articulo 102 programa de resocialización y reintegración social.</t>
  </si>
  <si>
    <t>Número de ERON que cuentan con cupos suficientes de programas de estudio para cubrir a la PPL de acuerdo con el tratamiento penitenciario / Número de establecimientos</t>
  </si>
  <si>
    <t>La imposibilidad de realizar actividades de integración social y familiar tendientes a la resocialización o a la redención de la pena.</t>
  </si>
  <si>
    <t xml:space="preserve">Resolución 70/175 de 17 de diciembre de 2015, Reglas Mínimas de las Naciones Unidas para el Tratamiento de los Reclusos. Regla 18 y 21.
Sentencias T-762 de 2015, T-075 de 2016 
American Correctional Asociación-ACA ESTÁNDAR DE RENDIMIENTO: Higiene personal 1-ICCSA-4B-03: A los privados de la libertad se les permite tener artículos para mantener la higiene personal, incluyendo artículos para mujeres.
Procedimiento entrega de dotación, kit de aseo y elementos de cama a la PPL - PM-AS-P20 INPEC </t>
  </si>
  <si>
    <t>Resolución 70/175 de 17 de diciembre de 2015, Reglas Mínimas de las Naciones Unidas para el Tratamiento de los Reclusos. Regla 18 y 21.
Sentencias T-762 de 2015, T-075 de 2016
American Correctional Asociación-ACA ESTÁNDAR DE RENDIMIENTO: Higiene - Entrega de ropa de Cama 1-ICCSA-4B-01. A los privados de la libertad se les proporciona ropa de cama y lencería, con provisiones para el intercambio al menos una vez cada 15 días. 
Procedimiento entrega de dotación, kit de aseo y elementos de cama a la PPL - PM-AS-P20 INPEC</t>
  </si>
  <si>
    <t>El criterio de acompañamiento y los equipos profesionales para realizar los programas de integración social y familiar serán definidos en el plan integral de programas y actividades de resocialización.</t>
  </si>
  <si>
    <t xml:space="preserve">Derecho a la resocialización de acuerdo a la sentencia T 762 de 2015 y auto 121 de 2018 y Sentencia T 1190 de 2003.
Constitución Política de Colombia 1991, Art. 4.
Ley 65 de 1993, Código Penitenciario y Carcelario.
Ley 1709 de 2014 en la cual se modifican algunos artículos de la Ley 65 de 1993.
Sentencia T-606/13
Sentencia T-111/15
Política Pública de Familia – ICBF.
Sentencia T 762 de 2015 y auto 121 de 2018 y Sentencia T 1190 de 2003.
</t>
  </si>
  <si>
    <t>(Número de establecimientos que garantizan que durante el tiempo fuera de celda los internos tengan acceso a elementos recreativos (juegos), para el desarrollo de actividades físicas (deportes) y culturales (libros, etc.) / Número de establecimientos) * 100 = Porcentaje de cumplimiento</t>
  </si>
  <si>
    <t>El derecho a la recreación, cultura y deporte como parte integral del proceso de resocialización esta consagrado en la ley 65 de 1993, art 10- Finalidad del tratamiento penitenciario. Ley 1709 de 2014 , articulo 102 programa de resocialización y reintegración social.</t>
  </si>
  <si>
    <t>Todos los ERON deben contar con la  cobertura de los programas de recreación, cultura y deporte ofrecidos a las PPL como parte del programa de resocialización</t>
  </si>
  <si>
    <t>El derecho a la recreación, cultura y deporte como parte integral del proceso de resocialización esta consagrado en la ley 65 de 1993, art 10- Finalidad del tratamiento penitenciario. Ley 1709 de 2014 , articulo 102 programa de resocialización y reintegración social</t>
  </si>
  <si>
    <t>Número de personas privadas de la libertad que tienen la posibilidad de practicar ejercicio durante mínimo una hora al día / Número d personas privadas de la libertad</t>
  </si>
  <si>
    <t>Cada Establecimiento deberá cumplir con el Plan Integral de Gestión Ambiental (PIGA) de acuerdo al manual establecido por el INPEC</t>
  </si>
  <si>
    <t>% de Establecimiento que cumplen con el Plan Integral de Gestión Ambiental (PIGA) de acuerdo al manual establecido por el INPEC</t>
  </si>
  <si>
    <t>Numero de Establecimiento que cumplen con el Plan Integral de Gestión Ambiental (PIGA) de acuerdo al manual establecido por el INPEC / número de establecimiento de reclusión del orden nacional</t>
  </si>
  <si>
    <t>Los mínimos sanitarios están contemplados en la Ley 9 de 1979 y en la Ley 1672 de 2013 y la sentencia T 762 de 2015.</t>
  </si>
  <si>
    <t>Número de cuentas de servicios públicos que se encuentran al día en el pago de facturas / Número de cuentas de servicios públicos</t>
  </si>
  <si>
    <t>% de personas privadas de la libertad intramural con acceso mínimo diario  de 16 a 25 litros de agua con acceso continuo a ella</t>
  </si>
  <si>
    <t>Argumentar por qué no se puede atender con este requerimiento</t>
  </si>
  <si>
    <t>Los recipientes destinados a la recolección de basuras deberán ser desinfectados una vez por semana</t>
  </si>
  <si>
    <t>¿El ERON cuenta con la prestación continua e ininterrumpida de servicios públicos domiciliarios?</t>
  </si>
  <si>
    <t>El establecimiento debe contar con las redes y equipamientos suficientes para prestar los servicios públicos esenciales</t>
  </si>
  <si>
    <t>Todos los ERON deben contar con la prestación continua e ininterrumpida de servicios públicos domiciliarios.</t>
  </si>
  <si>
    <t>Los mínimos sanitarios están contemplados en la Ley 9 de 1979 y en la Ley 1672 de 2013 y la sentencia T 762 de 2015, Manual Plan de Gestión Ambiental del Instituto.</t>
  </si>
  <si>
    <t>La cantidad de limpiezas y desinfecciones mínimas semanales de los sanitarios está dada por la siguiente formula: 2Dìas(Numero de Reclusos por sanitario)/25</t>
  </si>
  <si>
    <t xml:space="preserve"> Los mínimos sanitarios están contemplados en la Ley 9 de 1979 y en la Ley 1672 de 2013 y la sentencia T 762 de 2015. Manual PIGA INPEC Decreto 1843 de 1991 Por el cual se reglamentan parcialmente los títulos III, V, VI,VII.</t>
  </si>
  <si>
    <t xml:space="preserve">Resolución 2115 de 2007. Calidad del agua potable. Por medio de la cual se señalan características, instrumentos básicos y frecuencias del sistema de control y vigilancia para la calidad del agua para consumo humano. </t>
  </si>
  <si>
    <t>Número de personas privadas de la libertad intramural con acceso mínimo diario de 10 litros de agua en situación de emergencia con acceso continuo a ella / Número de personas privadas de la libertad intramural * 100</t>
  </si>
  <si>
    <t>% de personas privadas de la libertad intramural con acceso mínimo diario de 50 litros de agua con acceso continuo a ella</t>
  </si>
  <si>
    <t>Número de personas privadas de la libertad intramural con acceso mínimo diario de 50 litros de agua con acceso continuo a ella / Número de personas privadas de la libertad intramural * 100</t>
  </si>
  <si>
    <t>Frente a los servicios médicos, el suministro de agua potable para pacientes internados debe ser 60 litros diarios por paciente</t>
  </si>
  <si>
    <t>% de pacientes internados con acceso diario mínimo de 60 litros de agua</t>
  </si>
  <si>
    <t>Número de pacientes internados con acceso diario mínimo de 60 litros de agua / Número de pacientes internados * 100</t>
  </si>
  <si>
    <t>% de pacientes en tratamiento del cólera o enfermedades que tengan como causa o efecto la deshidratación con acceso diario mínimo de 60 litros de agua</t>
  </si>
  <si>
    <t>Número de pacientes en tratamiento del cólera o enfermedades que tengan como causa o efecto la deshidratación con acceso diario mínimo de 60 litros de agua / Número de pacientes  en tratamiento del cólera o enfermedades que tengan como causa o efecto la deshidratación * 100</t>
  </si>
  <si>
    <t>Frente a los servicios médicos, el suministro de agua potable para pacientes ambulatorios debe ser 5 litros diarios por usuario disponibles</t>
  </si>
  <si>
    <t>% de pacientes ambulatorios con acceso diario mínimo de 5 litros de agua</t>
  </si>
  <si>
    <t>Número de pacientes ambulatorios con acceso diario mínimo de 5 litros de agua  / Número de pacientes ambulatorios * 100</t>
  </si>
  <si>
    <t xml:space="preserve"> ¿En el ERON se recolecta y almacena correctamente a diario  los residuos peligrosos provenientes del área de tratamiento médico y odontológico?</t>
  </si>
  <si>
    <t>ELIMINADO
Se eliminó por haber redundancia con el indicador de de prestación continua e ininterrumpida de servicios públicos domiciliarios (SIGLA)</t>
  </si>
  <si>
    <t>La cantidad de limpiezas mínimas semanales de los sanitarios está dada por la siguiente formula: 7 Días (Numero de Reclusos por sanitario) / 25</t>
  </si>
  <si>
    <t>Se unificó con la ficha 06SP_PPLPM</t>
  </si>
  <si>
    <t>Se unificó con la ficha 18INF_SBOF</t>
  </si>
  <si>
    <t>Eliminado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</si>
</sst>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2"/>
      <color rgb="FF000000"/>
      <name val="Calibri"/>
    </font>
    <font>
      <sz val="10"/>
      <color rgb="FF000000"/>
      <name val="Arial"/>
      <family val="2"/>
    </font>
    <font>
      <u/>
      <sz val="12"/>
      <color rgb="FF000000"/>
      <name val="Calibri"/>
      <family val="2"/>
    </font>
    <font>
      <sz val="10"/>
      <color rgb="FF595959"/>
      <name val="Arial"/>
      <family val="2"/>
    </font>
    <font>
      <u/>
      <sz val="12"/>
      <color rgb="FF000000"/>
      <name val="Calibri"/>
      <family val="2"/>
    </font>
    <font>
      <sz val="12"/>
      <color rgb="FF000000"/>
      <name val="Calibri"/>
      <family val="2"/>
    </font>
    <font>
      <u/>
      <sz val="12"/>
      <color rgb="FF000000"/>
      <name val="Calibri"/>
      <family val="2"/>
    </font>
    <font>
      <u/>
      <sz val="12"/>
      <color rgb="FF000000"/>
      <name val="Calibri"/>
      <family val="2"/>
    </font>
    <font>
      <u/>
      <sz val="10"/>
      <color rgb="FF000000"/>
      <name val="Arial"/>
      <family val="2"/>
    </font>
    <font>
      <u/>
      <sz val="12"/>
      <color rgb="FF000000"/>
      <name val="Calibri"/>
      <family val="2"/>
    </font>
    <font>
      <u/>
      <sz val="10"/>
      <color rgb="FF000000"/>
      <name val="Arial"/>
      <family val="2"/>
    </font>
    <font>
      <u/>
      <sz val="12"/>
      <color rgb="FF000000"/>
      <name val="Calibri"/>
      <family val="2"/>
    </font>
    <font>
      <u/>
      <sz val="10"/>
      <color rgb="FF000000"/>
      <name val="Arial"/>
      <family val="2"/>
    </font>
    <font>
      <u/>
      <sz val="10"/>
      <color rgb="FF000000"/>
      <name val="Arial"/>
      <family val="2"/>
    </font>
    <font>
      <b/>
      <sz val="14"/>
      <color rgb="FFFFC000"/>
      <name val="Arial Narrow"/>
      <family val="2"/>
    </font>
    <font>
      <sz val="12"/>
      <name val="Calibri"/>
      <family val="2"/>
    </font>
    <font>
      <u/>
      <sz val="12"/>
      <color theme="10"/>
      <name val="Calibri"/>
      <family val="2"/>
    </font>
  </fonts>
  <fills count="5">
    <fill>
      <patternFill patternType="none"/>
    </fill>
    <fill>
      <patternFill patternType="gray125"/>
    </fill>
    <fill>
      <patternFill patternType="solid">
        <fgColor rgb="FFFFD965"/>
        <bgColor rgb="FFFFD965"/>
      </patternFill>
    </fill>
    <fill>
      <patternFill patternType="solid">
        <fgColor rgb="FFE7E6E6"/>
        <bgColor rgb="FFE7E6E6"/>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6" fillId="0" borderId="0" applyNumberFormat="0" applyFill="0" applyBorder="0" applyAlignment="0" applyProtection="0"/>
  </cellStyleXfs>
  <cellXfs count="46">
    <xf numFmtId="0" fontId="0" fillId="0" borderId="0" xfId="0" applyFont="1" applyAlignment="1"/>
    <xf numFmtId="0" fontId="0" fillId="0" borderId="0" xfId="0" applyFont="1" applyAlignment="1">
      <alignment horizontal="left"/>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3" fillId="0" borderId="0" xfId="0" applyFont="1" applyAlignment="1">
      <alignment wrapText="1"/>
    </xf>
    <xf numFmtId="0" fontId="1" fillId="0" borderId="1" xfId="0" applyFont="1" applyBorder="1" applyAlignment="1">
      <alignment horizontal="left" vertical="center" wrapText="1"/>
    </xf>
    <xf numFmtId="0" fontId="7" fillId="3" borderId="1" xfId="0" applyFont="1" applyFill="1" applyBorder="1" applyAlignment="1">
      <alignment vertical="center" wrapText="1"/>
    </xf>
    <xf numFmtId="0" fontId="8" fillId="0" borderId="1" xfId="0" applyFont="1" applyBorder="1" applyAlignment="1">
      <alignment vertical="center" wrapText="1"/>
    </xf>
    <xf numFmtId="0" fontId="0" fillId="0" borderId="1" xfId="0" applyFont="1" applyBorder="1" applyAlignment="1">
      <alignment vertical="center" wrapText="1"/>
    </xf>
    <xf numFmtId="0" fontId="9" fillId="3" borderId="1" xfId="0" applyFont="1" applyFill="1" applyBorder="1" applyAlignment="1">
      <alignment horizontal="left" vertical="center" wrapText="1"/>
    </xf>
    <xf numFmtId="0" fontId="0" fillId="0" borderId="0" xfId="0" applyFont="1"/>
    <xf numFmtId="0" fontId="1"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vertical="center" wrapText="1"/>
    </xf>
    <xf numFmtId="0" fontId="12" fillId="0" borderId="1" xfId="0" applyFont="1" applyBorder="1" applyAlignment="1">
      <alignment horizontal="left" vertical="center" wrapText="1"/>
    </xf>
    <xf numFmtId="0" fontId="13" fillId="0" borderId="1" xfId="0" applyFont="1" applyBorder="1" applyAlignment="1">
      <alignment vertical="center"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4" borderId="2" xfId="0" applyFont="1" applyFill="1" applyBorder="1"/>
    <xf numFmtId="0" fontId="14" fillId="4" borderId="2" xfId="0" applyFont="1" applyFill="1" applyBorder="1" applyAlignment="1">
      <alignment horizontal="left" vertical="center"/>
    </xf>
    <xf numFmtId="0" fontId="14" fillId="4" borderId="2" xfId="0" applyFont="1" applyFill="1" applyBorder="1" applyAlignment="1">
      <alignment horizontal="center" vertical="center"/>
    </xf>
    <xf numFmtId="0" fontId="14" fillId="4" borderId="2" xfId="0" applyFont="1" applyFill="1" applyBorder="1" applyAlignment="1">
      <alignment horizontal="right" vertical="center"/>
    </xf>
    <xf numFmtId="0" fontId="0" fillId="0" borderId="0" xfId="0" applyFont="1" applyAlignment="1">
      <alignment horizontal="center"/>
    </xf>
    <xf numFmtId="0" fontId="0" fillId="0" borderId="0" xfId="0" applyFont="1" applyAlignment="1"/>
    <xf numFmtId="0" fontId="0" fillId="0" borderId="0" xfId="0" applyFont="1" applyAlignment="1">
      <alignment horizontal="center" vertical="center" wrapText="1"/>
    </xf>
    <xf numFmtId="0" fontId="14" fillId="4" borderId="3" xfId="0" applyFont="1" applyFill="1" applyBorder="1" applyAlignment="1">
      <alignment horizontal="center" vertical="center"/>
    </xf>
    <xf numFmtId="0" fontId="15" fillId="0" borderId="4" xfId="0" applyFont="1" applyBorder="1"/>
    <xf numFmtId="0" fontId="0" fillId="0" borderId="0" xfId="0" pivotButton="1" applyFont="1" applyAlignment="1"/>
    <xf numFmtId="0" fontId="0" fillId="0" borderId="0" xfId="0" applyNumberFormat="1" applyFont="1" applyAlignment="1"/>
    <xf numFmtId="0" fontId="0" fillId="0" borderId="0" xfId="0" applyFont="1" applyAlignment="1">
      <alignment wrapText="1"/>
    </xf>
    <xf numFmtId="0" fontId="4" fillId="0" borderId="1" xfId="0" applyFont="1" applyBorder="1" applyAlignment="1">
      <alignment horizontal="left" vertical="center" wrapText="1"/>
    </xf>
    <xf numFmtId="0" fontId="1" fillId="0" borderId="6" xfId="0" applyFont="1" applyBorder="1" applyAlignment="1">
      <alignment vertical="center" wrapText="1"/>
    </xf>
    <xf numFmtId="0" fontId="1" fillId="3" borderId="6" xfId="0" applyFont="1" applyFill="1" applyBorder="1" applyAlignment="1">
      <alignment vertical="center" wrapText="1"/>
    </xf>
    <xf numFmtId="0" fontId="1" fillId="0" borderId="7" xfId="0" applyFont="1" applyBorder="1" applyAlignment="1">
      <alignment vertical="center" wrapText="1"/>
    </xf>
    <xf numFmtId="0" fontId="1" fillId="3" borderId="8" xfId="0" applyFont="1" applyFill="1" applyBorder="1" applyAlignment="1">
      <alignment vertical="center" wrapText="1"/>
    </xf>
    <xf numFmtId="0" fontId="7" fillId="3" borderId="8" xfId="0" applyFont="1" applyFill="1" applyBorder="1" applyAlignment="1">
      <alignment vertical="center" wrapText="1"/>
    </xf>
    <xf numFmtId="0" fontId="1" fillId="0" borderId="5" xfId="0" applyFont="1" applyBorder="1" applyAlignment="1">
      <alignment vertical="center" wrapText="1"/>
    </xf>
    <xf numFmtId="0" fontId="5" fillId="0" borderId="5" xfId="0" applyFont="1" applyBorder="1" applyAlignment="1">
      <alignment wrapText="1"/>
    </xf>
    <xf numFmtId="0" fontId="1" fillId="3" borderId="5" xfId="0" applyFont="1" applyFill="1" applyBorder="1" applyAlignment="1">
      <alignment vertical="center" wrapText="1"/>
    </xf>
    <xf numFmtId="0" fontId="6" fillId="3" borderId="5" xfId="0" applyFont="1" applyFill="1" applyBorder="1" applyAlignment="1">
      <alignment wrapText="1"/>
    </xf>
    <xf numFmtId="0" fontId="7" fillId="3" borderId="5" xfId="0" applyFont="1" applyFill="1" applyBorder="1" applyAlignment="1">
      <alignment vertical="center" wrapText="1"/>
    </xf>
    <xf numFmtId="0" fontId="16" fillId="3" borderId="1" xfId="1" applyFill="1" applyBorder="1" applyAlignment="1">
      <alignment horizontal="left" vertical="center" wrapText="1"/>
    </xf>
  </cellXfs>
  <cellStyles count="2">
    <cellStyle name="Hipervínculo" xfId="1" builtinId="8"/>
    <cellStyle name="Normal" xfId="0" builtinId="0"/>
  </cellStyles>
  <dxfs count="12">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4"/>
      <tableStyleElement type="totalRow" dxfId="0"/>
      <tableStyleElement type="firstSubtotalRow" dxfId="3"/>
      <tableStyleElement type="secondSubtotalRow" dxfId="2"/>
      <tableStyleElement type="thirdSubtotalRow" dxfId="1"/>
      <tableStyleElement type="firstColumnSubheading" dxfId="7"/>
      <tableStyleElement type="secondColumnSubheading" dxfId="6"/>
      <tableStyleElement type="thirdColumnSubheading" dxfId="5"/>
      <tableStyleElement type="firstRowSubheading" dxfId="10"/>
      <tableStyleElement type="secondRowSubheading" dxfId="9"/>
      <tableStyleElement type="thirdRowSubheading"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Dinamicas!$F$3</c:f>
              <c:strCache>
                <c:ptCount val="1"/>
                <c:pt idx="0">
                  <c:v>Recuento de COMPONENTES MÍNIMOS A GARANTIZAR A LA POBLACIÓN PRIVADA DE LA LIBERTAD</c:v>
                </c:pt>
              </c:strCache>
            </c:strRef>
          </c:tx>
          <c:spPr>
            <a:solidFill>
              <a:srgbClr val="4472C4"/>
            </a:solidFill>
          </c:spPr>
          <c:invertIfNegative val="1"/>
          <c:cat>
            <c:strRef>
              <c:f>Dinamicas!$E$4:$E$12</c:f>
              <c:strCache>
                <c:ptCount val="9"/>
                <c:pt idx="0">
                  <c:v>Inadecuadas condiciones de salubridad e higiene en la carcel y manejo de alimentos</c:v>
                </c:pt>
                <c:pt idx="1">
                  <c:v>Hacinamiento como causa de la violacion masiva de derechos</c:v>
                </c:pt>
                <c:pt idx="2">
                  <c:v>Deficiente sistema de salud (Sistema de salud del sector penitenciario y carcelario del país)</c:v>
                </c:pt>
                <c:pt idx="3">
                  <c:v>La imposibilidad de realizar actividades tendientes a la resocialización o a la redención de la pena que cumpla el estándar constitucional</c:v>
                </c:pt>
                <c:pt idx="4">
                  <c:v>Deficiente ruta de comunicación entre PPL y el establecimiento que garantice el derecho fundamental de petición</c:v>
                </c:pt>
                <c:pt idx="5">
                  <c:v>Politica Criminal Inconstitucional</c:v>
                </c:pt>
                <c:pt idx="6">
                  <c:v>Reclusion conjunta de sindicados y condenados</c:v>
                </c:pt>
                <c:pt idx="7">
                  <c:v>La Defensoría Pública no tiene la capacidad para satisfacer la demanda actual de las personas que lo requieren</c:v>
                </c:pt>
                <c:pt idx="8">
                  <c:v>Total general</c:v>
                </c:pt>
              </c:strCache>
            </c:strRef>
          </c:cat>
          <c:val>
            <c:numRef>
              <c:f>Dinamicas!$F$4:$F$12</c:f>
              <c:numCache>
                <c:formatCode>General</c:formatCode>
                <c:ptCount val="9"/>
                <c:pt idx="0">
                  <c:v>65</c:v>
                </c:pt>
                <c:pt idx="1">
                  <c:v>55</c:v>
                </c:pt>
                <c:pt idx="2">
                  <c:v>46</c:v>
                </c:pt>
                <c:pt idx="3">
                  <c:v>26</c:v>
                </c:pt>
                <c:pt idx="4">
                  <c:v>26</c:v>
                </c:pt>
                <c:pt idx="5">
                  <c:v>20</c:v>
                </c:pt>
                <c:pt idx="6">
                  <c:v>2</c:v>
                </c:pt>
                <c:pt idx="7">
                  <c:v>1</c:v>
                </c:pt>
                <c:pt idx="8">
                  <c:v>241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88F-4BC2-8F19-58F3559328E7}"/>
            </c:ext>
          </c:extLst>
        </c:ser>
        <c:dLbls>
          <c:showLegendKey val="0"/>
          <c:showVal val="0"/>
          <c:showCatName val="0"/>
          <c:showSerName val="0"/>
          <c:showPercent val="0"/>
          <c:showBubbleSize val="0"/>
        </c:dLbls>
        <c:gapWidth val="150"/>
        <c:axId val="670775365"/>
        <c:axId val="1246932740"/>
      </c:barChart>
      <c:catAx>
        <c:axId val="670775365"/>
        <c:scaling>
          <c:orientation val="minMax"/>
        </c:scaling>
        <c:delete val="0"/>
        <c:axPos val="b"/>
        <c:numFmt formatCode="General" sourceLinked="1"/>
        <c:majorTickMark val="cross"/>
        <c:minorTickMark val="cross"/>
        <c:tickLblPos val="nextTo"/>
        <c:txPr>
          <a:bodyPr/>
          <a:lstStyle/>
          <a:p>
            <a:pPr lvl="0">
              <a:defRPr sz="900" b="0" i="0">
                <a:solidFill>
                  <a:srgbClr val="595959"/>
                </a:solidFill>
                <a:latin typeface="Calibri"/>
              </a:defRPr>
            </a:pPr>
            <a:endParaRPr lang="es-CO"/>
          </a:p>
        </c:txPr>
        <c:crossAx val="1246932740"/>
        <c:crosses val="autoZero"/>
        <c:auto val="1"/>
        <c:lblAlgn val="ctr"/>
        <c:lblOffset val="100"/>
        <c:noMultiLvlLbl val="1"/>
      </c:catAx>
      <c:valAx>
        <c:axId val="1246932740"/>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Calibri"/>
              </a:defRPr>
            </a:pPr>
            <a:endParaRPr lang="es-CO"/>
          </a:p>
        </c:txPr>
        <c:crossAx val="670775365"/>
        <c:crosses val="autoZero"/>
        <c:crossBetween val="between"/>
      </c:valAx>
    </c:plotArea>
    <c:legend>
      <c:legendPos val="r"/>
      <c:overlay val="0"/>
      <c:txPr>
        <a:bodyPr/>
        <a:lstStyle/>
        <a:p>
          <a:pPr lvl="0">
            <a:defRPr sz="900">
              <a:solidFill>
                <a:srgbClr val="595959"/>
              </a:solidFill>
              <a:latin typeface="Calibri"/>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0"/>
        <c:ser>
          <c:idx val="0"/>
          <c:order val="0"/>
          <c:tx>
            <c:strRef>
              <c:f>Dinamicas!$J$3</c:f>
              <c:strCache>
                <c:ptCount val="1"/>
                <c:pt idx="0">
                  <c:v>Recuento de COMPONENTES MÍNIMOS A GARANTIZAR A LA POBLACIÓN PRIVADA DE LA LIBERTAD</c:v>
                </c:pt>
              </c:strCache>
            </c:strRef>
          </c:tx>
          <c:spPr>
            <a:ln w="28575" cmpd="sng">
              <a:solidFill>
                <a:srgbClr val="4472C4"/>
              </a:solidFill>
              <a:prstDash val="solid"/>
            </a:ln>
          </c:spPr>
          <c:marker>
            <c:symbol val="circle"/>
            <c:size val="5"/>
            <c:spPr>
              <a:solidFill>
                <a:srgbClr val="4472C4"/>
              </a:solidFill>
              <a:ln cmpd="sng">
                <a:solidFill>
                  <a:srgbClr val="4472C4"/>
                </a:solidFill>
              </a:ln>
            </c:spPr>
          </c:marker>
          <c:cat>
            <c:strRef>
              <c:f>Dinamicas!$I$4:$I$17</c:f>
              <c:strCache>
                <c:ptCount val="14"/>
                <c:pt idx="0">
                  <c:v>Derecho a la Salud</c:v>
                </c:pt>
                <c:pt idx="1">
                  <c:v>Derecho a la igualdad y no discriminación</c:v>
                </c:pt>
                <c:pt idx="2">
                  <c:v>Derecho al acceso a la administración pública, la justicia y el debido proceso</c:v>
                </c:pt>
                <c:pt idx="3">
                  <c:v>Derecho a la alimentación</c:v>
                </c:pt>
                <c:pt idx="4">
                  <c:v>Transversal a todos los derechos en el marco del ECI</c:v>
                </c:pt>
                <c:pt idx="5">
                  <c:v>Derecho a la resocialización</c:v>
                </c:pt>
                <c:pt idx="6">
                  <c:v>Derecho al debido proceso</c:v>
                </c:pt>
                <c:pt idx="7">
                  <c:v>Derecho a la Visita Conyugal o Intima (Derecho contacto familiar)</c:v>
                </c:pt>
                <c:pt idx="8">
                  <c:v>Derecho a la unidad familiar / resocialización</c:v>
                </c:pt>
                <c:pt idx="9">
                  <c:v>Derecho al trabajo</c:v>
                </c:pt>
                <c:pt idx="10">
                  <c:v>Derecho a la recreación, cultura y deporte</c:v>
                </c:pt>
                <c:pt idx="11">
                  <c:v>Derecho a la educación</c:v>
                </c:pt>
                <c:pt idx="12">
                  <c:v>Derecho a una calidad de vida digna</c:v>
                </c:pt>
                <c:pt idx="13">
                  <c:v>Total general</c:v>
                </c:pt>
              </c:strCache>
            </c:strRef>
          </c:cat>
          <c:val>
            <c:numRef>
              <c:f>Dinamicas!$J$4:$J$17</c:f>
              <c:numCache>
                <c:formatCode>General</c:formatCode>
                <c:ptCount val="14"/>
                <c:pt idx="0">
                  <c:v>88</c:v>
                </c:pt>
                <c:pt idx="1">
                  <c:v>40</c:v>
                </c:pt>
                <c:pt idx="2">
                  <c:v>27</c:v>
                </c:pt>
                <c:pt idx="3">
                  <c:v>23</c:v>
                </c:pt>
                <c:pt idx="4">
                  <c:v>20</c:v>
                </c:pt>
                <c:pt idx="5">
                  <c:v>11</c:v>
                </c:pt>
                <c:pt idx="6">
                  <c:v>9</c:v>
                </c:pt>
                <c:pt idx="7">
                  <c:v>7</c:v>
                </c:pt>
                <c:pt idx="8">
                  <c:v>6</c:v>
                </c:pt>
                <c:pt idx="9">
                  <c:v>4</c:v>
                </c:pt>
                <c:pt idx="10">
                  <c:v>3</c:v>
                </c:pt>
                <c:pt idx="11">
                  <c:v>2</c:v>
                </c:pt>
                <c:pt idx="12">
                  <c:v>1</c:v>
                </c:pt>
                <c:pt idx="13">
                  <c:v>241</c:v>
                </c:pt>
              </c:numCache>
            </c:numRef>
          </c:val>
          <c:smooth val="0"/>
          <c:extLst>
            <c:ext xmlns:c16="http://schemas.microsoft.com/office/drawing/2014/chart" uri="{C3380CC4-5D6E-409C-BE32-E72D297353CC}">
              <c16:uniqueId val="{00000000-8EFC-44E4-BFFF-B927C170F792}"/>
            </c:ext>
          </c:extLst>
        </c:ser>
        <c:dLbls>
          <c:showLegendKey val="0"/>
          <c:showVal val="0"/>
          <c:showCatName val="0"/>
          <c:showSerName val="0"/>
          <c:showPercent val="0"/>
          <c:showBubbleSize val="0"/>
        </c:dLbls>
        <c:marker val="1"/>
        <c:smooth val="0"/>
        <c:axId val="382810767"/>
        <c:axId val="1843276523"/>
      </c:lineChart>
      <c:catAx>
        <c:axId val="382810767"/>
        <c:scaling>
          <c:orientation val="minMax"/>
        </c:scaling>
        <c:delete val="0"/>
        <c:axPos val="b"/>
        <c:numFmt formatCode="General" sourceLinked="1"/>
        <c:majorTickMark val="cross"/>
        <c:minorTickMark val="cross"/>
        <c:tickLblPos val="nextTo"/>
        <c:txPr>
          <a:bodyPr/>
          <a:lstStyle/>
          <a:p>
            <a:pPr lvl="0">
              <a:defRPr sz="900" b="0" i="0">
                <a:solidFill>
                  <a:srgbClr val="595959"/>
                </a:solidFill>
                <a:latin typeface="Calibri"/>
              </a:defRPr>
            </a:pPr>
            <a:endParaRPr lang="es-CO"/>
          </a:p>
        </c:txPr>
        <c:crossAx val="1843276523"/>
        <c:crosses val="autoZero"/>
        <c:auto val="1"/>
        <c:lblAlgn val="ctr"/>
        <c:lblOffset val="100"/>
        <c:noMultiLvlLbl val="1"/>
      </c:catAx>
      <c:valAx>
        <c:axId val="1843276523"/>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Calibri"/>
              </a:defRPr>
            </a:pPr>
            <a:endParaRPr lang="es-CO"/>
          </a:p>
        </c:txPr>
        <c:crossAx val="382810767"/>
        <c:crosses val="autoZero"/>
        <c:crossBetween val="between"/>
      </c:valAx>
    </c:plotArea>
    <c:legend>
      <c:legendPos val="r"/>
      <c:overlay val="0"/>
      <c:txPr>
        <a:bodyPr/>
        <a:lstStyle/>
        <a:p>
          <a:pPr lvl="0">
            <a:defRPr sz="900">
              <a:solidFill>
                <a:srgbClr val="595959"/>
              </a:solidFill>
              <a:latin typeface="Calibri"/>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bar"/>
        <c:grouping val="clustered"/>
        <c:varyColors val="1"/>
        <c:ser>
          <c:idx val="0"/>
          <c:order val="0"/>
          <c:tx>
            <c:strRef>
              <c:f>Dinamicas!$O$3</c:f>
              <c:strCache>
                <c:ptCount val="1"/>
                <c:pt idx="0">
                  <c:v>Recuento distinto de ESTANDAR (MINIMO CONSTITUCIONALMENTE ASEGURABLE)</c:v>
                </c:pt>
              </c:strCache>
            </c:strRef>
          </c:tx>
          <c:spPr>
            <a:solidFill>
              <a:srgbClr val="4472C4"/>
            </a:solidFill>
          </c:spPr>
          <c:invertIfNegative val="1"/>
          <c:cat>
            <c:strRef>
              <c:f>Dinamicas!$N$4:$N$12</c:f>
              <c:strCache>
                <c:ptCount val="9"/>
                <c:pt idx="0">
                  <c:v>INPEC - ICBF</c:v>
                </c:pt>
                <c:pt idx="1">
                  <c:v>INPEC - MinJusticia</c:v>
                </c:pt>
                <c:pt idx="2">
                  <c:v>Director de la cárcel</c:v>
                </c:pt>
                <c:pt idx="3">
                  <c:v>Defensoria del Pueblo</c:v>
                </c:pt>
                <c:pt idx="4">
                  <c:v>Ministerio de Justicia y del Derecho</c:v>
                </c:pt>
                <c:pt idx="5">
                  <c:v>INPEC - USPEC</c:v>
                </c:pt>
                <c:pt idx="6">
                  <c:v>INPEC</c:v>
                </c:pt>
                <c:pt idx="7">
                  <c:v>USPEC</c:v>
                </c:pt>
                <c:pt idx="8">
                  <c:v>Total general</c:v>
                </c:pt>
              </c:strCache>
            </c:strRef>
          </c:cat>
          <c:val>
            <c:numRef>
              <c:f>Dinamicas!$O$4:$O$12</c:f>
              <c:numCache>
                <c:formatCode>General</c:formatCode>
                <c:ptCount val="9"/>
                <c:pt idx="0">
                  <c:v>1</c:v>
                </c:pt>
                <c:pt idx="1">
                  <c:v>1</c:v>
                </c:pt>
                <c:pt idx="2">
                  <c:v>1</c:v>
                </c:pt>
                <c:pt idx="3">
                  <c:v>1</c:v>
                </c:pt>
                <c:pt idx="4">
                  <c:v>5</c:v>
                </c:pt>
                <c:pt idx="5">
                  <c:v>19</c:v>
                </c:pt>
                <c:pt idx="6">
                  <c:v>35</c:v>
                </c:pt>
                <c:pt idx="7">
                  <c:v>49</c:v>
                </c:pt>
                <c:pt idx="8">
                  <c:v>106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696-4044-BAB3-247A07F47B3D}"/>
            </c:ext>
          </c:extLst>
        </c:ser>
        <c:dLbls>
          <c:showLegendKey val="0"/>
          <c:showVal val="0"/>
          <c:showCatName val="0"/>
          <c:showSerName val="0"/>
          <c:showPercent val="0"/>
          <c:showBubbleSize val="0"/>
        </c:dLbls>
        <c:gapWidth val="150"/>
        <c:axId val="1270178457"/>
        <c:axId val="319030025"/>
      </c:barChart>
      <c:catAx>
        <c:axId val="1270178457"/>
        <c:scaling>
          <c:orientation val="maxMin"/>
        </c:scaling>
        <c:delete val="0"/>
        <c:axPos val="l"/>
        <c:numFmt formatCode="General" sourceLinked="1"/>
        <c:majorTickMark val="cross"/>
        <c:minorTickMark val="cross"/>
        <c:tickLblPos val="nextTo"/>
        <c:txPr>
          <a:bodyPr/>
          <a:lstStyle/>
          <a:p>
            <a:pPr lvl="0">
              <a:defRPr sz="900" b="0" i="0">
                <a:solidFill>
                  <a:srgbClr val="595959"/>
                </a:solidFill>
                <a:latin typeface="Calibri"/>
              </a:defRPr>
            </a:pPr>
            <a:endParaRPr lang="es-CO"/>
          </a:p>
        </c:txPr>
        <c:crossAx val="319030025"/>
        <c:crosses val="autoZero"/>
        <c:auto val="1"/>
        <c:lblAlgn val="ctr"/>
        <c:lblOffset val="100"/>
        <c:noMultiLvlLbl val="1"/>
      </c:catAx>
      <c:valAx>
        <c:axId val="319030025"/>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Calibri"/>
              </a:defRPr>
            </a:pPr>
            <a:endParaRPr lang="es-CO"/>
          </a:p>
        </c:txPr>
        <c:crossAx val="1270178457"/>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bar"/>
        <c:grouping val="clustered"/>
        <c:varyColors val="1"/>
        <c:ser>
          <c:idx val="0"/>
          <c:order val="0"/>
          <c:tx>
            <c:strRef>
              <c:f>Dinamicas!$S$3</c:f>
              <c:strCache>
                <c:ptCount val="1"/>
                <c:pt idx="0">
                  <c:v>Recuento distinto de TAREA</c:v>
                </c:pt>
              </c:strCache>
            </c:strRef>
          </c:tx>
          <c:spPr>
            <a:solidFill>
              <a:srgbClr val="4472C4"/>
            </a:solidFill>
          </c:spPr>
          <c:invertIfNegative val="1"/>
          <c:cat>
            <c:strRef>
              <c:f>Dinamicas!$R$4:$R$31</c:f>
              <c:strCache>
                <c:ptCount val="28"/>
                <c:pt idx="0">
                  <c:v>Ministerio de Justicia - Defensoria - INPEC</c:v>
                </c:pt>
                <c:pt idx="1">
                  <c:v>Autoridad Municipal Competente</c:v>
                </c:pt>
                <c:pt idx="2">
                  <c:v>INPEC - ICBF</c:v>
                </c:pt>
                <c:pt idx="3">
                  <c:v>USPEC- INPEC - MINISTERIO DE JUSTICIA - DEFENSORIA DEL PUEBLO</c:v>
                </c:pt>
                <c:pt idx="4">
                  <c:v>USPEC- INPEC - MINISTERIO DE SALUD</c:v>
                </c:pt>
                <c:pt idx="5">
                  <c:v>Defensoría del Pueblo</c:v>
                </c:pt>
                <c:pt idx="6">
                  <c:v>Ministerio de Justicia y del Derecho - INPEC</c:v>
                </c:pt>
                <c:pt idx="7">
                  <c:v>Destinatarios</c:v>
                </c:pt>
                <c:pt idx="8">
                  <c:v>MinJusticia + USPEC</c:v>
                </c:pt>
                <c:pt idx="9">
                  <c:v>Defensoria del Pueblo</c:v>
                </c:pt>
                <c:pt idx="10">
                  <c:v>MinJusticia, INPEC, USPEC</c:v>
                </c:pt>
                <c:pt idx="11">
                  <c:v>INPEC - Defensoria del Pueblo</c:v>
                </c:pt>
                <c:pt idx="12">
                  <c:v>Prestador de Servicio de Salud</c:v>
                </c:pt>
                <c:pt idx="13">
                  <c:v>Defensoria del Pueblo - Ministeriod e Justicia</c:v>
                </c:pt>
                <c:pt idx="14">
                  <c:v>USPEC- INPEC - DEFENSORIA DEL PUEBLO</c:v>
                </c:pt>
                <c:pt idx="15">
                  <c:v>Autoridades penitenciarias</c:v>
                </c:pt>
                <c:pt idx="16">
                  <c:v>Consejo Superior de la Judicatura</c:v>
                </c:pt>
                <c:pt idx="17">
                  <c:v>MinJusticia</c:v>
                </c:pt>
                <c:pt idx="18">
                  <c:v>USPEC - INPEC Entes de control (Contraloría, Defensoría, Procuraduría, Personería y Superintencia de Salud)</c:v>
                </c:pt>
                <c:pt idx="19">
                  <c:v>Ministerio de Justicia</c:v>
                </c:pt>
                <c:pt idx="20">
                  <c:v>Comité Interdisciplinario</c:v>
                </c:pt>
                <c:pt idx="21">
                  <c:v>Ministerio de Salud y Protección Social</c:v>
                </c:pt>
                <c:pt idx="22">
                  <c:v>Ministerio de Justicia y del Derecho</c:v>
                </c:pt>
                <c:pt idx="23">
                  <c:v>INPEC - MINJUSTICIA</c:v>
                </c:pt>
                <c:pt idx="24">
                  <c:v>USPEC- INPEC</c:v>
                </c:pt>
                <c:pt idx="25">
                  <c:v>USPEC</c:v>
                </c:pt>
                <c:pt idx="26">
                  <c:v>INPEC</c:v>
                </c:pt>
                <c:pt idx="27">
                  <c:v>Total general</c:v>
                </c:pt>
              </c:strCache>
            </c:strRef>
          </c:cat>
          <c:val>
            <c:numRef>
              <c:f>Dinamicas!$S$4:$S$31</c:f>
              <c:numCache>
                <c:formatCode>General</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2</c:v>
                </c:pt>
                <c:pt idx="18">
                  <c:v>2</c:v>
                </c:pt>
                <c:pt idx="19">
                  <c:v>4</c:v>
                </c:pt>
                <c:pt idx="20">
                  <c:v>4</c:v>
                </c:pt>
                <c:pt idx="21">
                  <c:v>10</c:v>
                </c:pt>
                <c:pt idx="22">
                  <c:v>12</c:v>
                </c:pt>
                <c:pt idx="23">
                  <c:v>13</c:v>
                </c:pt>
                <c:pt idx="24">
                  <c:v>16</c:v>
                </c:pt>
                <c:pt idx="25">
                  <c:v>35</c:v>
                </c:pt>
                <c:pt idx="26">
                  <c:v>56</c:v>
                </c:pt>
                <c:pt idx="27">
                  <c:v>172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6A4-4A1E-A5BF-A2D4B7426266}"/>
            </c:ext>
          </c:extLst>
        </c:ser>
        <c:dLbls>
          <c:showLegendKey val="0"/>
          <c:showVal val="0"/>
          <c:showCatName val="0"/>
          <c:showSerName val="0"/>
          <c:showPercent val="0"/>
          <c:showBubbleSize val="0"/>
        </c:dLbls>
        <c:gapWidth val="150"/>
        <c:axId val="1450412162"/>
        <c:axId val="27037771"/>
      </c:barChart>
      <c:catAx>
        <c:axId val="1450412162"/>
        <c:scaling>
          <c:orientation val="maxMin"/>
        </c:scaling>
        <c:delete val="0"/>
        <c:axPos val="l"/>
        <c:numFmt formatCode="General" sourceLinked="1"/>
        <c:majorTickMark val="cross"/>
        <c:minorTickMark val="cross"/>
        <c:tickLblPos val="nextTo"/>
        <c:txPr>
          <a:bodyPr/>
          <a:lstStyle/>
          <a:p>
            <a:pPr lvl="0">
              <a:defRPr sz="900" b="0" i="0">
                <a:solidFill>
                  <a:srgbClr val="595959"/>
                </a:solidFill>
                <a:latin typeface="Calibri"/>
              </a:defRPr>
            </a:pPr>
            <a:endParaRPr lang="es-CO"/>
          </a:p>
        </c:txPr>
        <c:crossAx val="27037771"/>
        <c:crosses val="autoZero"/>
        <c:auto val="1"/>
        <c:lblAlgn val="ctr"/>
        <c:lblOffset val="100"/>
        <c:noMultiLvlLbl val="1"/>
      </c:catAx>
      <c:valAx>
        <c:axId val="27037771"/>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Calibri"/>
              </a:defRPr>
            </a:pPr>
            <a:endParaRPr lang="es-CO"/>
          </a:p>
        </c:txPr>
        <c:crossAx val="1450412162"/>
        <c:crosses val="max"/>
        <c:crossBetween val="between"/>
      </c:valAx>
    </c:plotArea>
    <c:legend>
      <c:legendPos val="r"/>
      <c:overlay val="0"/>
      <c:txPr>
        <a:bodyPr/>
        <a:lstStyle/>
        <a:p>
          <a:pPr lvl="0">
            <a:defRPr sz="900">
              <a:solidFill>
                <a:srgbClr val="595959"/>
              </a:solidFill>
              <a:latin typeface="Calibri"/>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Dinamicas!$F$3</c:f>
              <c:strCache>
                <c:ptCount val="1"/>
                <c:pt idx="0">
                  <c:v>Recuento de COMPONENTES MÍNIMOS A GARANTIZAR A LA POBLACIÓN PRIVADA DE LA LIBERTAD</c:v>
                </c:pt>
              </c:strCache>
            </c:strRef>
          </c:tx>
          <c:spPr>
            <a:solidFill>
              <a:srgbClr val="FFC000"/>
            </a:solidFill>
          </c:spPr>
          <c:invertIfNegative val="1"/>
          <c:dLbls>
            <c:spPr>
              <a:noFill/>
              <a:ln>
                <a:noFill/>
              </a:ln>
              <a:effectLst/>
            </c:spPr>
            <c:txPr>
              <a:bodyPr/>
              <a:lstStyle/>
              <a:p>
                <a:pPr lvl="0">
                  <a:defRPr sz="900" b="0" i="0">
                    <a:solidFill>
                      <a:srgbClr val="40404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Dinamicas!$E$4:$E$12</c:f>
              <c:strCache>
                <c:ptCount val="9"/>
                <c:pt idx="0">
                  <c:v>Inadecuadas condiciones de salubridad e higiene en la carcel y manejo de alimentos</c:v>
                </c:pt>
                <c:pt idx="1">
                  <c:v>Hacinamiento como causa de la violacion masiva de derechos</c:v>
                </c:pt>
                <c:pt idx="2">
                  <c:v>Deficiente sistema de salud (Sistema de salud del sector penitenciario y carcelario del país)</c:v>
                </c:pt>
                <c:pt idx="3">
                  <c:v>La imposibilidad de realizar actividades tendientes a la resocialización o a la redención de la pena que cumpla el estándar constitucional</c:v>
                </c:pt>
                <c:pt idx="4">
                  <c:v>Deficiente ruta de comunicación entre PPL y el establecimiento que garantice el derecho fundamental de petición</c:v>
                </c:pt>
                <c:pt idx="5">
                  <c:v>Politica Criminal Inconstitucional</c:v>
                </c:pt>
                <c:pt idx="6">
                  <c:v>Reclusion conjunta de sindicados y condenados</c:v>
                </c:pt>
                <c:pt idx="7">
                  <c:v>La Defensoría Pública no tiene la capacidad para satisfacer la demanda actual de las personas que lo requieren</c:v>
                </c:pt>
                <c:pt idx="8">
                  <c:v>Total general</c:v>
                </c:pt>
              </c:strCache>
            </c:strRef>
          </c:cat>
          <c:val>
            <c:numRef>
              <c:f>Dinamicas!$F$4:$F$12</c:f>
              <c:numCache>
                <c:formatCode>General</c:formatCode>
                <c:ptCount val="9"/>
                <c:pt idx="0">
                  <c:v>65</c:v>
                </c:pt>
                <c:pt idx="1">
                  <c:v>55</c:v>
                </c:pt>
                <c:pt idx="2">
                  <c:v>46</c:v>
                </c:pt>
                <c:pt idx="3">
                  <c:v>26</c:v>
                </c:pt>
                <c:pt idx="4">
                  <c:v>26</c:v>
                </c:pt>
                <c:pt idx="5">
                  <c:v>20</c:v>
                </c:pt>
                <c:pt idx="6">
                  <c:v>2</c:v>
                </c:pt>
                <c:pt idx="7">
                  <c:v>1</c:v>
                </c:pt>
                <c:pt idx="8">
                  <c:v>241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F78-4272-95B1-1E15256989AC}"/>
            </c:ext>
          </c:extLst>
        </c:ser>
        <c:dLbls>
          <c:showLegendKey val="0"/>
          <c:showVal val="0"/>
          <c:showCatName val="0"/>
          <c:showSerName val="0"/>
          <c:showPercent val="0"/>
          <c:showBubbleSize val="0"/>
        </c:dLbls>
        <c:gapWidth val="150"/>
        <c:axId val="1920052678"/>
        <c:axId val="884273961"/>
      </c:barChart>
      <c:catAx>
        <c:axId val="1920052678"/>
        <c:scaling>
          <c:orientation val="minMax"/>
        </c:scaling>
        <c:delete val="0"/>
        <c:axPos val="b"/>
        <c:numFmt formatCode="General" sourceLinked="1"/>
        <c:majorTickMark val="cross"/>
        <c:minorTickMark val="cross"/>
        <c:tickLblPos val="nextTo"/>
        <c:txPr>
          <a:bodyPr/>
          <a:lstStyle/>
          <a:p>
            <a:pPr lvl="0">
              <a:defRPr sz="900" b="0" i="0">
                <a:solidFill>
                  <a:srgbClr val="595959"/>
                </a:solidFill>
                <a:latin typeface="Arial Narrow"/>
              </a:defRPr>
            </a:pPr>
            <a:endParaRPr lang="es-CO"/>
          </a:p>
        </c:txPr>
        <c:crossAx val="884273961"/>
        <c:crosses val="autoZero"/>
        <c:auto val="1"/>
        <c:lblAlgn val="ctr"/>
        <c:lblOffset val="100"/>
        <c:noMultiLvlLbl val="1"/>
      </c:catAx>
      <c:valAx>
        <c:axId val="884273961"/>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Arial Narrow"/>
              </a:defRPr>
            </a:pPr>
            <a:endParaRPr lang="es-CO"/>
          </a:p>
        </c:txPr>
        <c:crossAx val="1920052678"/>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Dinamicas!$J$3</c:f>
              <c:strCache>
                <c:ptCount val="1"/>
                <c:pt idx="0">
                  <c:v>Recuento de COMPONENTES MÍNIMOS A GARANTIZAR A LA POBLACIÓN PRIVADA DE LA LIBERTAD</c:v>
                </c:pt>
              </c:strCache>
            </c:strRef>
          </c:tx>
          <c:spPr>
            <a:solidFill>
              <a:srgbClr val="FFC000"/>
            </a:solidFill>
          </c:spPr>
          <c:invertIfNegative val="1"/>
          <c:dLbls>
            <c:spPr>
              <a:noFill/>
              <a:ln>
                <a:noFill/>
              </a:ln>
              <a:effectLst/>
            </c:spPr>
            <c:txPr>
              <a:bodyPr/>
              <a:lstStyle/>
              <a:p>
                <a:pPr lvl="0">
                  <a:defRPr sz="900" b="0" i="0">
                    <a:solidFill>
                      <a:srgbClr val="40404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Dinamicas!$I$4:$I$17</c:f>
              <c:strCache>
                <c:ptCount val="14"/>
                <c:pt idx="0">
                  <c:v>Derecho a la Salud</c:v>
                </c:pt>
                <c:pt idx="1">
                  <c:v>Derecho a la igualdad y no discriminación</c:v>
                </c:pt>
                <c:pt idx="2">
                  <c:v>Derecho al acceso a la administración pública, la justicia y el debido proceso</c:v>
                </c:pt>
                <c:pt idx="3">
                  <c:v>Derecho a la alimentación</c:v>
                </c:pt>
                <c:pt idx="4">
                  <c:v>Transversal a todos los derechos en el marco del ECI</c:v>
                </c:pt>
                <c:pt idx="5">
                  <c:v>Derecho a la resocialización</c:v>
                </c:pt>
                <c:pt idx="6">
                  <c:v>Derecho al debido proceso</c:v>
                </c:pt>
                <c:pt idx="7">
                  <c:v>Derecho a la Visita Conyugal o Intima (Derecho contacto familiar)</c:v>
                </c:pt>
                <c:pt idx="8">
                  <c:v>Derecho a la unidad familiar / resocialización</c:v>
                </c:pt>
                <c:pt idx="9">
                  <c:v>Derecho al trabajo</c:v>
                </c:pt>
                <c:pt idx="10">
                  <c:v>Derecho a la recreación, cultura y deporte</c:v>
                </c:pt>
                <c:pt idx="11">
                  <c:v>Derecho a la educación</c:v>
                </c:pt>
                <c:pt idx="12">
                  <c:v>Derecho a una calidad de vida digna</c:v>
                </c:pt>
                <c:pt idx="13">
                  <c:v>Total general</c:v>
                </c:pt>
              </c:strCache>
            </c:strRef>
          </c:cat>
          <c:val>
            <c:numRef>
              <c:f>Dinamicas!$J$4:$J$17</c:f>
              <c:numCache>
                <c:formatCode>General</c:formatCode>
                <c:ptCount val="14"/>
                <c:pt idx="0">
                  <c:v>88</c:v>
                </c:pt>
                <c:pt idx="1">
                  <c:v>40</c:v>
                </c:pt>
                <c:pt idx="2">
                  <c:v>27</c:v>
                </c:pt>
                <c:pt idx="3">
                  <c:v>23</c:v>
                </c:pt>
                <c:pt idx="4">
                  <c:v>20</c:v>
                </c:pt>
                <c:pt idx="5">
                  <c:v>11</c:v>
                </c:pt>
                <c:pt idx="6">
                  <c:v>9</c:v>
                </c:pt>
                <c:pt idx="7">
                  <c:v>7</c:v>
                </c:pt>
                <c:pt idx="8">
                  <c:v>6</c:v>
                </c:pt>
                <c:pt idx="9">
                  <c:v>4</c:v>
                </c:pt>
                <c:pt idx="10">
                  <c:v>3</c:v>
                </c:pt>
                <c:pt idx="11">
                  <c:v>2</c:v>
                </c:pt>
                <c:pt idx="12">
                  <c:v>1</c:v>
                </c:pt>
                <c:pt idx="13">
                  <c:v>241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6A6-4273-8A0A-103B4F80A4EE}"/>
            </c:ext>
          </c:extLst>
        </c:ser>
        <c:dLbls>
          <c:showLegendKey val="0"/>
          <c:showVal val="0"/>
          <c:showCatName val="0"/>
          <c:showSerName val="0"/>
          <c:showPercent val="0"/>
          <c:showBubbleSize val="0"/>
        </c:dLbls>
        <c:gapWidth val="150"/>
        <c:axId val="1690903878"/>
        <c:axId val="2111037882"/>
      </c:barChart>
      <c:catAx>
        <c:axId val="1690903878"/>
        <c:scaling>
          <c:orientation val="minMax"/>
        </c:scaling>
        <c:delete val="0"/>
        <c:axPos val="b"/>
        <c:numFmt formatCode="General" sourceLinked="1"/>
        <c:majorTickMark val="cross"/>
        <c:minorTickMark val="cross"/>
        <c:tickLblPos val="nextTo"/>
        <c:txPr>
          <a:bodyPr/>
          <a:lstStyle/>
          <a:p>
            <a:pPr lvl="0">
              <a:defRPr sz="900" b="0" i="0">
                <a:solidFill>
                  <a:srgbClr val="595959"/>
                </a:solidFill>
                <a:latin typeface="Arial Narrow"/>
              </a:defRPr>
            </a:pPr>
            <a:endParaRPr lang="es-CO"/>
          </a:p>
        </c:txPr>
        <c:crossAx val="2111037882"/>
        <c:crosses val="autoZero"/>
        <c:auto val="1"/>
        <c:lblAlgn val="ctr"/>
        <c:lblOffset val="100"/>
        <c:noMultiLvlLbl val="1"/>
      </c:catAx>
      <c:valAx>
        <c:axId val="2111037882"/>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Arial Narrow"/>
              </a:defRPr>
            </a:pPr>
            <a:endParaRPr lang="es-CO"/>
          </a:p>
        </c:txPr>
        <c:crossAx val="1690903878"/>
        <c:crosses val="autoZero"/>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bar"/>
        <c:grouping val="clustered"/>
        <c:varyColors val="1"/>
        <c:ser>
          <c:idx val="0"/>
          <c:order val="0"/>
          <c:tx>
            <c:strRef>
              <c:f>Dinamicas!$O$3</c:f>
              <c:strCache>
                <c:ptCount val="1"/>
                <c:pt idx="0">
                  <c:v>Recuento distinto de ESTANDAR (MINIMO CONSTITUCIONALMENTE ASEGURABLE)</c:v>
                </c:pt>
              </c:strCache>
            </c:strRef>
          </c:tx>
          <c:spPr>
            <a:solidFill>
              <a:srgbClr val="FFC000"/>
            </a:solidFill>
          </c:spPr>
          <c:invertIfNegative val="1"/>
          <c:cat>
            <c:strRef>
              <c:f>Dinamicas!$N$4:$N$12</c:f>
              <c:strCache>
                <c:ptCount val="9"/>
                <c:pt idx="0">
                  <c:v>INPEC - ICBF</c:v>
                </c:pt>
                <c:pt idx="1">
                  <c:v>INPEC - MinJusticia</c:v>
                </c:pt>
                <c:pt idx="2">
                  <c:v>Director de la cárcel</c:v>
                </c:pt>
                <c:pt idx="3">
                  <c:v>Defensoria del Pueblo</c:v>
                </c:pt>
                <c:pt idx="4">
                  <c:v>Ministerio de Justicia y del Derecho</c:v>
                </c:pt>
                <c:pt idx="5">
                  <c:v>INPEC - USPEC</c:v>
                </c:pt>
                <c:pt idx="6">
                  <c:v>INPEC</c:v>
                </c:pt>
                <c:pt idx="7">
                  <c:v>USPEC</c:v>
                </c:pt>
                <c:pt idx="8">
                  <c:v>Total general</c:v>
                </c:pt>
              </c:strCache>
            </c:strRef>
          </c:cat>
          <c:val>
            <c:numRef>
              <c:f>Dinamicas!$O$4:$O$12</c:f>
              <c:numCache>
                <c:formatCode>General</c:formatCode>
                <c:ptCount val="9"/>
                <c:pt idx="0">
                  <c:v>1</c:v>
                </c:pt>
                <c:pt idx="1">
                  <c:v>1</c:v>
                </c:pt>
                <c:pt idx="2">
                  <c:v>1</c:v>
                </c:pt>
                <c:pt idx="3">
                  <c:v>1</c:v>
                </c:pt>
                <c:pt idx="4">
                  <c:v>5</c:v>
                </c:pt>
                <c:pt idx="5">
                  <c:v>19</c:v>
                </c:pt>
                <c:pt idx="6">
                  <c:v>35</c:v>
                </c:pt>
                <c:pt idx="7">
                  <c:v>49</c:v>
                </c:pt>
                <c:pt idx="8">
                  <c:v>106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4A1-4474-AADF-32FC59D0FF36}"/>
            </c:ext>
          </c:extLst>
        </c:ser>
        <c:dLbls>
          <c:showLegendKey val="0"/>
          <c:showVal val="0"/>
          <c:showCatName val="0"/>
          <c:showSerName val="0"/>
          <c:showPercent val="0"/>
          <c:showBubbleSize val="0"/>
        </c:dLbls>
        <c:gapWidth val="150"/>
        <c:axId val="162182172"/>
        <c:axId val="2077197168"/>
      </c:barChart>
      <c:catAx>
        <c:axId val="162182172"/>
        <c:scaling>
          <c:orientation val="maxMin"/>
        </c:scaling>
        <c:delete val="0"/>
        <c:axPos val="l"/>
        <c:numFmt formatCode="General" sourceLinked="1"/>
        <c:majorTickMark val="cross"/>
        <c:minorTickMark val="cross"/>
        <c:tickLblPos val="nextTo"/>
        <c:txPr>
          <a:bodyPr/>
          <a:lstStyle/>
          <a:p>
            <a:pPr lvl="0">
              <a:defRPr sz="900" b="0" i="0">
                <a:solidFill>
                  <a:srgbClr val="595959"/>
                </a:solidFill>
                <a:latin typeface="Arial Narrow"/>
              </a:defRPr>
            </a:pPr>
            <a:endParaRPr lang="es-CO"/>
          </a:p>
        </c:txPr>
        <c:crossAx val="2077197168"/>
        <c:crosses val="autoZero"/>
        <c:auto val="1"/>
        <c:lblAlgn val="ctr"/>
        <c:lblOffset val="100"/>
        <c:noMultiLvlLbl val="1"/>
      </c:catAx>
      <c:valAx>
        <c:axId val="2077197168"/>
        <c:scaling>
          <c:orientation val="minMax"/>
          <c:max val="50"/>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Arial Narrow"/>
              </a:defRPr>
            </a:pPr>
            <a:endParaRPr lang="es-CO"/>
          </a:p>
        </c:txPr>
        <c:crossAx val="162182172"/>
        <c:crosses val="max"/>
        <c:crossBetween val="between"/>
      </c:valAx>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bar"/>
        <c:grouping val="clustered"/>
        <c:varyColors val="1"/>
        <c:ser>
          <c:idx val="0"/>
          <c:order val="0"/>
          <c:tx>
            <c:strRef>
              <c:f>Dinamicas!$S$3</c:f>
              <c:strCache>
                <c:ptCount val="1"/>
                <c:pt idx="0">
                  <c:v>Recuento distinto de TAREA</c:v>
                </c:pt>
              </c:strCache>
            </c:strRef>
          </c:tx>
          <c:spPr>
            <a:solidFill>
              <a:srgbClr val="FFC000"/>
            </a:solidFill>
          </c:spPr>
          <c:invertIfNegative val="1"/>
          <c:cat>
            <c:strRef>
              <c:f>Dinamicas!$R$4:$R$31</c:f>
              <c:strCache>
                <c:ptCount val="28"/>
                <c:pt idx="0">
                  <c:v>Ministerio de Justicia - Defensoria - INPEC</c:v>
                </c:pt>
                <c:pt idx="1">
                  <c:v>Autoridad Municipal Competente</c:v>
                </c:pt>
                <c:pt idx="2">
                  <c:v>INPEC - ICBF</c:v>
                </c:pt>
                <c:pt idx="3">
                  <c:v>USPEC- INPEC - MINISTERIO DE JUSTICIA - DEFENSORIA DEL PUEBLO</c:v>
                </c:pt>
                <c:pt idx="4">
                  <c:v>USPEC- INPEC - MINISTERIO DE SALUD</c:v>
                </c:pt>
                <c:pt idx="5">
                  <c:v>Defensoría del Pueblo</c:v>
                </c:pt>
                <c:pt idx="6">
                  <c:v>Ministerio de Justicia y del Derecho - INPEC</c:v>
                </c:pt>
                <c:pt idx="7">
                  <c:v>Destinatarios</c:v>
                </c:pt>
                <c:pt idx="8">
                  <c:v>MinJusticia + USPEC</c:v>
                </c:pt>
                <c:pt idx="9">
                  <c:v>Defensoria del Pueblo</c:v>
                </c:pt>
                <c:pt idx="10">
                  <c:v>MinJusticia, INPEC, USPEC</c:v>
                </c:pt>
                <c:pt idx="11">
                  <c:v>INPEC - Defensoria del Pueblo</c:v>
                </c:pt>
                <c:pt idx="12">
                  <c:v>Prestador de Servicio de Salud</c:v>
                </c:pt>
                <c:pt idx="13">
                  <c:v>Defensoria del Pueblo - Ministeriod e Justicia</c:v>
                </c:pt>
                <c:pt idx="14">
                  <c:v>USPEC- INPEC - DEFENSORIA DEL PUEBLO</c:v>
                </c:pt>
                <c:pt idx="15">
                  <c:v>Autoridades penitenciarias</c:v>
                </c:pt>
                <c:pt idx="16">
                  <c:v>Consejo Superior de la Judicatura</c:v>
                </c:pt>
                <c:pt idx="17">
                  <c:v>MinJusticia</c:v>
                </c:pt>
                <c:pt idx="18">
                  <c:v>USPEC - INPEC Entes de control (Contraloría, Defensoría, Procuraduría, Personería y Superintencia de Salud)</c:v>
                </c:pt>
                <c:pt idx="19">
                  <c:v>Ministerio de Justicia</c:v>
                </c:pt>
                <c:pt idx="20">
                  <c:v>Comité Interdisciplinario</c:v>
                </c:pt>
                <c:pt idx="21">
                  <c:v>Ministerio de Salud y Protección Social</c:v>
                </c:pt>
                <c:pt idx="22">
                  <c:v>Ministerio de Justicia y del Derecho</c:v>
                </c:pt>
                <c:pt idx="23">
                  <c:v>INPEC - MINJUSTICIA</c:v>
                </c:pt>
                <c:pt idx="24">
                  <c:v>USPEC- INPEC</c:v>
                </c:pt>
                <c:pt idx="25">
                  <c:v>USPEC</c:v>
                </c:pt>
                <c:pt idx="26">
                  <c:v>INPEC</c:v>
                </c:pt>
                <c:pt idx="27">
                  <c:v>Total general</c:v>
                </c:pt>
              </c:strCache>
            </c:strRef>
          </c:cat>
          <c:val>
            <c:numRef>
              <c:f>Dinamicas!$S$4:$S$31</c:f>
              <c:numCache>
                <c:formatCode>General</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2</c:v>
                </c:pt>
                <c:pt idx="18">
                  <c:v>2</c:v>
                </c:pt>
                <c:pt idx="19">
                  <c:v>4</c:v>
                </c:pt>
                <c:pt idx="20">
                  <c:v>4</c:v>
                </c:pt>
                <c:pt idx="21">
                  <c:v>10</c:v>
                </c:pt>
                <c:pt idx="22">
                  <c:v>12</c:v>
                </c:pt>
                <c:pt idx="23">
                  <c:v>13</c:v>
                </c:pt>
                <c:pt idx="24">
                  <c:v>16</c:v>
                </c:pt>
                <c:pt idx="25">
                  <c:v>35</c:v>
                </c:pt>
                <c:pt idx="26">
                  <c:v>56</c:v>
                </c:pt>
                <c:pt idx="27">
                  <c:v>172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1BF-44B7-B19A-1E89602C242A}"/>
            </c:ext>
          </c:extLst>
        </c:ser>
        <c:dLbls>
          <c:showLegendKey val="0"/>
          <c:showVal val="0"/>
          <c:showCatName val="0"/>
          <c:showSerName val="0"/>
          <c:showPercent val="0"/>
          <c:showBubbleSize val="0"/>
        </c:dLbls>
        <c:gapWidth val="150"/>
        <c:axId val="1459457705"/>
        <c:axId val="1863115570"/>
      </c:barChart>
      <c:catAx>
        <c:axId val="1459457705"/>
        <c:scaling>
          <c:orientation val="maxMin"/>
        </c:scaling>
        <c:delete val="0"/>
        <c:axPos val="l"/>
        <c:numFmt formatCode="General" sourceLinked="1"/>
        <c:majorTickMark val="cross"/>
        <c:minorTickMark val="cross"/>
        <c:tickLblPos val="nextTo"/>
        <c:txPr>
          <a:bodyPr/>
          <a:lstStyle/>
          <a:p>
            <a:pPr lvl="0">
              <a:defRPr sz="900" b="0" i="0">
                <a:solidFill>
                  <a:srgbClr val="595959"/>
                </a:solidFill>
                <a:latin typeface="Arial Narrow"/>
              </a:defRPr>
            </a:pPr>
            <a:endParaRPr lang="es-CO"/>
          </a:p>
        </c:txPr>
        <c:crossAx val="1863115570"/>
        <c:crosses val="autoZero"/>
        <c:auto val="1"/>
        <c:lblAlgn val="ctr"/>
        <c:lblOffset val="100"/>
        <c:noMultiLvlLbl val="1"/>
      </c:catAx>
      <c:valAx>
        <c:axId val="186311557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Arial Narrow"/>
              </a:defRPr>
            </a:pPr>
            <a:endParaRPr lang="es-CO"/>
          </a:p>
        </c:txPr>
        <c:crossAx val="1459457705"/>
        <c:crosses val="max"/>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hart" Target="../charts/chart7.xml"/><Relationship Id="rId7" Type="http://schemas.openxmlformats.org/officeDocument/2006/relationships/image" Target="../media/image3.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11" Type="http://schemas.openxmlformats.org/officeDocument/2006/relationships/image" Target="../media/image7.png"/><Relationship Id="rId5" Type="http://schemas.openxmlformats.org/officeDocument/2006/relationships/image" Target="../media/image1.png"/><Relationship Id="rId10" Type="http://schemas.openxmlformats.org/officeDocument/2006/relationships/image" Target="../media/image6.jpg"/><Relationship Id="rId4" Type="http://schemas.openxmlformats.org/officeDocument/2006/relationships/chart" Target="../charts/chart8.xm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4</xdr:col>
      <xdr:colOff>19050</xdr:colOff>
      <xdr:row>14</xdr:row>
      <xdr:rowOff>171450</xdr:rowOff>
    </xdr:from>
    <xdr:ext cx="12954000" cy="3619500"/>
    <xdr:graphicFrame macro="">
      <xdr:nvGraphicFramePr>
        <xdr:cNvPr id="1825684769" name="Chart 1">
          <a:extLst>
            <a:ext uri="{FF2B5EF4-FFF2-40B4-BE49-F238E27FC236}">
              <a16:creationId xmlns:a16="http://schemas.microsoft.com/office/drawing/2014/main" id="{00000000-0008-0000-0100-000021BDD1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257175</xdr:colOff>
      <xdr:row>18</xdr:row>
      <xdr:rowOff>57150</xdr:rowOff>
    </xdr:from>
    <xdr:ext cx="14487525" cy="2743200"/>
    <xdr:graphicFrame macro="">
      <xdr:nvGraphicFramePr>
        <xdr:cNvPr id="188663567" name="Chart 2">
          <a:extLst>
            <a:ext uri="{FF2B5EF4-FFF2-40B4-BE49-F238E27FC236}">
              <a16:creationId xmlns:a16="http://schemas.microsoft.com/office/drawing/2014/main" id="{00000000-0008-0000-0100-00000FC73E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14</xdr:col>
      <xdr:colOff>1009650</xdr:colOff>
      <xdr:row>22</xdr:row>
      <xdr:rowOff>9525</xdr:rowOff>
    </xdr:from>
    <xdr:ext cx="6172200" cy="3009900"/>
    <xdr:graphicFrame macro="">
      <xdr:nvGraphicFramePr>
        <xdr:cNvPr id="1365031899" name="Chart 3">
          <a:extLst>
            <a:ext uri="{FF2B5EF4-FFF2-40B4-BE49-F238E27FC236}">
              <a16:creationId xmlns:a16="http://schemas.microsoft.com/office/drawing/2014/main" id="{00000000-0008-0000-0100-0000DBBB5C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13</xdr:col>
      <xdr:colOff>3238500</xdr:colOff>
      <xdr:row>28</xdr:row>
      <xdr:rowOff>142875</xdr:rowOff>
    </xdr:from>
    <xdr:ext cx="19716750" cy="2743200"/>
    <xdr:graphicFrame macro="">
      <xdr:nvGraphicFramePr>
        <xdr:cNvPr id="1437712746" name="Chart 4">
          <a:extLst>
            <a:ext uri="{FF2B5EF4-FFF2-40B4-BE49-F238E27FC236}">
              <a16:creationId xmlns:a16="http://schemas.microsoft.com/office/drawing/2014/main" id="{00000000-0008-0000-0100-00006AC1B1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114300</xdr:colOff>
      <xdr:row>13</xdr:row>
      <xdr:rowOff>190500</xdr:rowOff>
    </xdr:from>
    <xdr:ext cx="8382000" cy="3486150"/>
    <xdr:graphicFrame macro="">
      <xdr:nvGraphicFramePr>
        <xdr:cNvPr id="1972926672" name="Chart 5">
          <a:extLst>
            <a:ext uri="{FF2B5EF4-FFF2-40B4-BE49-F238E27FC236}">
              <a16:creationId xmlns:a16="http://schemas.microsoft.com/office/drawing/2014/main" id="{00000000-0008-0000-0300-0000D0789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228600</xdr:colOff>
      <xdr:row>33</xdr:row>
      <xdr:rowOff>0</xdr:rowOff>
    </xdr:from>
    <xdr:ext cx="10972800" cy="2486025"/>
    <xdr:graphicFrame macro="">
      <xdr:nvGraphicFramePr>
        <xdr:cNvPr id="1911567557" name="Chart 6">
          <a:extLst>
            <a:ext uri="{FF2B5EF4-FFF2-40B4-BE49-F238E27FC236}">
              <a16:creationId xmlns:a16="http://schemas.microsoft.com/office/drawing/2014/main" id="{00000000-0008-0000-0300-0000C534F0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123825</xdr:colOff>
      <xdr:row>48</xdr:row>
      <xdr:rowOff>142875</xdr:rowOff>
    </xdr:from>
    <xdr:ext cx="5353050" cy="3009900"/>
    <xdr:graphicFrame macro="">
      <xdr:nvGraphicFramePr>
        <xdr:cNvPr id="1227606680" name="Chart 7">
          <a:extLst>
            <a:ext uri="{FF2B5EF4-FFF2-40B4-BE49-F238E27FC236}">
              <a16:creationId xmlns:a16="http://schemas.microsoft.com/office/drawing/2014/main" id="{00000000-0008-0000-0300-000098CA2B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7</xdr:col>
      <xdr:colOff>438150</xdr:colOff>
      <xdr:row>49</xdr:row>
      <xdr:rowOff>66675</xdr:rowOff>
    </xdr:from>
    <xdr:ext cx="5095875" cy="2743200"/>
    <xdr:graphicFrame macro="">
      <xdr:nvGraphicFramePr>
        <xdr:cNvPr id="1078012751" name="Chart 8">
          <a:extLst>
            <a:ext uri="{FF2B5EF4-FFF2-40B4-BE49-F238E27FC236}">
              <a16:creationId xmlns:a16="http://schemas.microsoft.com/office/drawing/2014/main" id="{00000000-0008-0000-0300-00004F2B41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19050</xdr:colOff>
      <xdr:row>11</xdr:row>
      <xdr:rowOff>19050</xdr:rowOff>
    </xdr:from>
    <xdr:ext cx="11487150" cy="11258550"/>
    <xdr:sp macro="" textlink="">
      <xdr:nvSpPr>
        <xdr:cNvPr id="3" name="Shape 3">
          <a:extLst>
            <a:ext uri="{FF2B5EF4-FFF2-40B4-BE49-F238E27FC236}">
              <a16:creationId xmlns:a16="http://schemas.microsoft.com/office/drawing/2014/main" id="{00000000-0008-0000-0300-000003000000}"/>
            </a:ext>
          </a:extLst>
        </xdr:cNvPr>
        <xdr:cNvSpPr/>
      </xdr:nvSpPr>
      <xdr:spPr>
        <a:xfrm>
          <a:off x="0" y="0"/>
          <a:ext cx="10692000" cy="7560000"/>
        </a:xfrm>
        <a:prstGeom prst="roundRect">
          <a:avLst>
            <a:gd name="adj" fmla="val 899"/>
          </a:avLst>
        </a:prstGeom>
        <a:solidFill>
          <a:schemeClr val="lt2"/>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38100</xdr:colOff>
      <xdr:row>1</xdr:row>
      <xdr:rowOff>133350</xdr:rowOff>
    </xdr:from>
    <xdr:ext cx="11430000" cy="523875"/>
    <xdr:sp macro="" textlink="">
      <xdr:nvSpPr>
        <xdr:cNvPr id="4" name="Shape 4">
          <a:extLst>
            <a:ext uri="{FF2B5EF4-FFF2-40B4-BE49-F238E27FC236}">
              <a16:creationId xmlns:a16="http://schemas.microsoft.com/office/drawing/2014/main" id="{00000000-0008-0000-0300-000004000000}"/>
            </a:ext>
          </a:extLst>
        </xdr:cNvPr>
        <xdr:cNvSpPr/>
      </xdr:nvSpPr>
      <xdr:spPr>
        <a:xfrm>
          <a:off x="0" y="3522825"/>
          <a:ext cx="10692000" cy="514350"/>
        </a:xfrm>
        <a:prstGeom prst="snip2DiagRect">
          <a:avLst>
            <a:gd name="adj1" fmla="val 0"/>
            <a:gd name="adj2" fmla="val 16667"/>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142875</xdr:colOff>
      <xdr:row>1</xdr:row>
      <xdr:rowOff>114300</xdr:rowOff>
    </xdr:from>
    <xdr:ext cx="4772025" cy="5715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2962559" y="3498385"/>
          <a:ext cx="4766882" cy="56323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200" b="1">
              <a:solidFill>
                <a:schemeClr val="lt1"/>
              </a:solidFill>
              <a:latin typeface="Arial Narrow"/>
              <a:ea typeface="Arial Narrow"/>
              <a:cs typeface="Arial Narrow"/>
              <a:sym typeface="Arial Narrow"/>
            </a:rPr>
            <a:t>Batería de Indicadores T-762</a:t>
          </a:r>
          <a:endParaRPr sz="1400"/>
        </a:p>
      </xdr:txBody>
    </xdr:sp>
    <xdr:clientData fLocksWithSheet="0"/>
  </xdr:oneCellAnchor>
  <xdr:oneCellAnchor>
    <xdr:from>
      <xdr:col>1</xdr:col>
      <xdr:colOff>161925</xdr:colOff>
      <xdr:row>5</xdr:row>
      <xdr:rowOff>76200</xdr:rowOff>
    </xdr:from>
    <xdr:ext cx="11201400" cy="1133475"/>
    <xdr:sp macro="" textlink="">
      <xdr:nvSpPr>
        <xdr:cNvPr id="6" name="Shape 6">
          <a:extLst>
            <a:ext uri="{FF2B5EF4-FFF2-40B4-BE49-F238E27FC236}">
              <a16:creationId xmlns:a16="http://schemas.microsoft.com/office/drawing/2014/main" id="{00000000-0008-0000-0300-000006000000}"/>
            </a:ext>
          </a:extLst>
        </xdr:cNvPr>
        <xdr:cNvSpPr/>
      </xdr:nvSpPr>
      <xdr:spPr>
        <a:xfrm>
          <a:off x="0" y="3222788"/>
          <a:ext cx="10692000" cy="1114425"/>
        </a:xfrm>
        <a:prstGeom prst="roundRect">
          <a:avLst>
            <a:gd name="adj" fmla="val 6322"/>
          </a:avLst>
        </a:prstGeom>
        <a:noFill/>
        <a:ln w="19050" cap="flat" cmpd="sng">
          <a:solidFill>
            <a:srgbClr val="7030A0"/>
          </a:solidFill>
          <a:prstDash val="dash"/>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123825</xdr:colOff>
      <xdr:row>9</xdr:row>
      <xdr:rowOff>114300</xdr:rowOff>
    </xdr:from>
    <xdr:ext cx="1819275" cy="228600"/>
    <xdr:sp macro="" textlink="">
      <xdr:nvSpPr>
        <xdr:cNvPr id="7" name="Shape 7">
          <a:extLst>
            <a:ext uri="{FF2B5EF4-FFF2-40B4-BE49-F238E27FC236}">
              <a16:creationId xmlns:a16="http://schemas.microsoft.com/office/drawing/2014/main" id="{00000000-0008-0000-0300-000007000000}"/>
            </a:ext>
          </a:extLst>
        </xdr:cNvPr>
        <xdr:cNvSpPr txBox="1"/>
      </xdr:nvSpPr>
      <xdr:spPr>
        <a:xfrm>
          <a:off x="4441125" y="3667598"/>
          <a:ext cx="180975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Componentes mínimos a garantizar </a:t>
          </a:r>
          <a:endParaRPr sz="1400"/>
        </a:p>
      </xdr:txBody>
    </xdr:sp>
    <xdr:clientData fLocksWithSheet="0"/>
  </xdr:oneCellAnchor>
  <xdr:oneCellAnchor>
    <xdr:from>
      <xdr:col>3</xdr:col>
      <xdr:colOff>209550</xdr:colOff>
      <xdr:row>5</xdr:row>
      <xdr:rowOff>190500</xdr:rowOff>
    </xdr:from>
    <xdr:ext cx="38100" cy="857250"/>
    <xdr:grpSp>
      <xdr:nvGrpSpPr>
        <xdr:cNvPr id="2" name="Shape 2">
          <a:extLst>
            <a:ext uri="{FF2B5EF4-FFF2-40B4-BE49-F238E27FC236}">
              <a16:creationId xmlns:a16="http://schemas.microsoft.com/office/drawing/2014/main" id="{00000000-0008-0000-0300-000002000000}"/>
            </a:ext>
          </a:extLst>
        </xdr:cNvPr>
        <xdr:cNvGrpSpPr/>
      </xdr:nvGrpSpPr>
      <xdr:grpSpPr>
        <a:xfrm>
          <a:off x="5346000" y="3351375"/>
          <a:ext cx="0" cy="857250"/>
          <a:chOff x="5346000" y="3351375"/>
          <a:chExt cx="0" cy="857250"/>
        </a:xfrm>
      </xdr:grpSpPr>
      <xdr:cxnSp macro="">
        <xdr:nvCxnSpPr>
          <xdr:cNvPr id="8" name="Shape 8">
            <a:extLst>
              <a:ext uri="{FF2B5EF4-FFF2-40B4-BE49-F238E27FC236}">
                <a16:creationId xmlns:a16="http://schemas.microsoft.com/office/drawing/2014/main" id="{00000000-0008-0000-0300-000008000000}"/>
              </a:ext>
            </a:extLst>
          </xdr:cNvPr>
          <xdr:cNvCxnSpPr/>
        </xdr:nvCxnSpPr>
        <xdr:spPr>
          <a:xfrm>
            <a:off x="5346000" y="3351375"/>
            <a:ext cx="0" cy="857250"/>
          </a:xfrm>
          <a:prstGeom prst="straightConnector1">
            <a:avLst/>
          </a:prstGeom>
          <a:noFill/>
          <a:ln w="19050" cap="flat" cmpd="sng">
            <a:solidFill>
              <a:srgbClr val="7030A0"/>
            </a:solidFill>
            <a:prstDash val="dash"/>
            <a:miter lim="800000"/>
            <a:headEnd type="none" w="sm" len="sm"/>
            <a:tailEnd type="none" w="sm" len="sm"/>
          </a:ln>
        </xdr:spPr>
      </xdr:cxnSp>
    </xdr:grpSp>
    <xdr:clientData fLocksWithSheet="0"/>
  </xdr:oneCellAnchor>
  <xdr:oneCellAnchor>
    <xdr:from>
      <xdr:col>3</xdr:col>
      <xdr:colOff>38100</xdr:colOff>
      <xdr:row>9</xdr:row>
      <xdr:rowOff>114300</xdr:rowOff>
    </xdr:from>
    <xdr:ext cx="1724025" cy="228600"/>
    <xdr:sp macro="" textlink="">
      <xdr:nvSpPr>
        <xdr:cNvPr id="9" name="Shape 9">
          <a:extLst>
            <a:ext uri="{FF2B5EF4-FFF2-40B4-BE49-F238E27FC236}">
              <a16:creationId xmlns:a16="http://schemas.microsoft.com/office/drawing/2014/main" id="{00000000-0008-0000-0300-000009000000}"/>
            </a:ext>
          </a:extLst>
        </xdr:cNvPr>
        <xdr:cNvSpPr txBox="1"/>
      </xdr:nvSpPr>
      <xdr:spPr>
        <a:xfrm>
          <a:off x="4488750" y="3667598"/>
          <a:ext cx="171450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Problemas Estructurales</a:t>
          </a:r>
          <a:endParaRPr sz="1400"/>
        </a:p>
      </xdr:txBody>
    </xdr:sp>
    <xdr:clientData fLocksWithSheet="0"/>
  </xdr:oneCellAnchor>
  <xdr:oneCellAnchor>
    <xdr:from>
      <xdr:col>4</xdr:col>
      <xdr:colOff>771525</xdr:colOff>
      <xdr:row>6</xdr:row>
      <xdr:rowOff>19050</xdr:rowOff>
    </xdr:from>
    <xdr:ext cx="38100" cy="857250"/>
    <xdr:grpSp>
      <xdr:nvGrpSpPr>
        <xdr:cNvPr id="10" name="Shape 2">
          <a:extLst>
            <a:ext uri="{FF2B5EF4-FFF2-40B4-BE49-F238E27FC236}">
              <a16:creationId xmlns:a16="http://schemas.microsoft.com/office/drawing/2014/main" id="{00000000-0008-0000-0300-00000A000000}"/>
            </a:ext>
          </a:extLst>
        </xdr:cNvPr>
        <xdr:cNvGrpSpPr/>
      </xdr:nvGrpSpPr>
      <xdr:grpSpPr>
        <a:xfrm>
          <a:off x="5346000" y="3351375"/>
          <a:ext cx="0" cy="857250"/>
          <a:chOff x="5346000" y="3351375"/>
          <a:chExt cx="0" cy="857250"/>
        </a:xfrm>
      </xdr:grpSpPr>
      <xdr:cxnSp macro="">
        <xdr:nvCxnSpPr>
          <xdr:cNvPr id="11" name="Shape 8">
            <a:extLst>
              <a:ext uri="{FF2B5EF4-FFF2-40B4-BE49-F238E27FC236}">
                <a16:creationId xmlns:a16="http://schemas.microsoft.com/office/drawing/2014/main" id="{00000000-0008-0000-0300-00000B000000}"/>
              </a:ext>
            </a:extLst>
          </xdr:cNvPr>
          <xdr:cNvCxnSpPr/>
        </xdr:nvCxnSpPr>
        <xdr:spPr>
          <a:xfrm>
            <a:off x="5346000" y="3351375"/>
            <a:ext cx="0" cy="857250"/>
          </a:xfrm>
          <a:prstGeom prst="straightConnector1">
            <a:avLst/>
          </a:prstGeom>
          <a:noFill/>
          <a:ln w="19050" cap="flat" cmpd="sng">
            <a:solidFill>
              <a:srgbClr val="7030A0"/>
            </a:solidFill>
            <a:prstDash val="dash"/>
            <a:miter lim="800000"/>
            <a:headEnd type="none" w="sm" len="sm"/>
            <a:tailEnd type="none" w="sm" len="sm"/>
          </a:ln>
        </xdr:spPr>
      </xdr:cxnSp>
    </xdr:grpSp>
    <xdr:clientData fLocksWithSheet="0"/>
  </xdr:oneCellAnchor>
  <xdr:oneCellAnchor>
    <xdr:from>
      <xdr:col>4</xdr:col>
      <xdr:colOff>514350</xdr:colOff>
      <xdr:row>9</xdr:row>
      <xdr:rowOff>104775</xdr:rowOff>
    </xdr:from>
    <xdr:ext cx="1724025" cy="228600"/>
    <xdr:sp macro="" textlink="">
      <xdr:nvSpPr>
        <xdr:cNvPr id="12" name="Shape 10">
          <a:extLst>
            <a:ext uri="{FF2B5EF4-FFF2-40B4-BE49-F238E27FC236}">
              <a16:creationId xmlns:a16="http://schemas.microsoft.com/office/drawing/2014/main" id="{00000000-0008-0000-0300-00000C000000}"/>
            </a:ext>
          </a:extLst>
        </xdr:cNvPr>
        <xdr:cNvSpPr txBox="1"/>
      </xdr:nvSpPr>
      <xdr:spPr>
        <a:xfrm>
          <a:off x="4488750" y="3667598"/>
          <a:ext cx="171450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Fallas existentes</a:t>
          </a:r>
          <a:endParaRPr sz="900" b="1">
            <a:solidFill>
              <a:srgbClr val="7030A0"/>
            </a:solidFill>
            <a:latin typeface="Arial Narrow"/>
            <a:ea typeface="Arial Narrow"/>
            <a:cs typeface="Arial Narrow"/>
            <a:sym typeface="Arial Narrow"/>
          </a:endParaRPr>
        </a:p>
      </xdr:txBody>
    </xdr:sp>
    <xdr:clientData fLocksWithSheet="0"/>
  </xdr:oneCellAnchor>
  <xdr:oneCellAnchor>
    <xdr:from>
      <xdr:col>6</xdr:col>
      <xdr:colOff>352425</xdr:colOff>
      <xdr:row>6</xdr:row>
      <xdr:rowOff>28575</xdr:rowOff>
    </xdr:from>
    <xdr:ext cx="38100" cy="857250"/>
    <xdr:grpSp>
      <xdr:nvGrpSpPr>
        <xdr:cNvPr id="13" name="Shape 2">
          <a:extLst>
            <a:ext uri="{FF2B5EF4-FFF2-40B4-BE49-F238E27FC236}">
              <a16:creationId xmlns:a16="http://schemas.microsoft.com/office/drawing/2014/main" id="{00000000-0008-0000-0300-00000D000000}"/>
            </a:ext>
          </a:extLst>
        </xdr:cNvPr>
        <xdr:cNvGrpSpPr/>
      </xdr:nvGrpSpPr>
      <xdr:grpSpPr>
        <a:xfrm>
          <a:off x="5346000" y="3351375"/>
          <a:ext cx="0" cy="857250"/>
          <a:chOff x="5346000" y="3351375"/>
          <a:chExt cx="0" cy="857250"/>
        </a:xfrm>
      </xdr:grpSpPr>
      <xdr:cxnSp macro="">
        <xdr:nvCxnSpPr>
          <xdr:cNvPr id="14" name="Shape 8">
            <a:extLst>
              <a:ext uri="{FF2B5EF4-FFF2-40B4-BE49-F238E27FC236}">
                <a16:creationId xmlns:a16="http://schemas.microsoft.com/office/drawing/2014/main" id="{00000000-0008-0000-0300-00000E000000}"/>
              </a:ext>
            </a:extLst>
          </xdr:cNvPr>
          <xdr:cNvCxnSpPr/>
        </xdr:nvCxnSpPr>
        <xdr:spPr>
          <a:xfrm>
            <a:off x="5346000" y="3351375"/>
            <a:ext cx="0" cy="857250"/>
          </a:xfrm>
          <a:prstGeom prst="straightConnector1">
            <a:avLst/>
          </a:prstGeom>
          <a:noFill/>
          <a:ln w="19050" cap="flat" cmpd="sng">
            <a:solidFill>
              <a:srgbClr val="7030A0"/>
            </a:solidFill>
            <a:prstDash val="dash"/>
            <a:miter lim="800000"/>
            <a:headEnd type="none" w="sm" len="sm"/>
            <a:tailEnd type="none" w="sm" len="sm"/>
          </a:ln>
        </xdr:spPr>
      </xdr:cxnSp>
    </xdr:grpSp>
    <xdr:clientData fLocksWithSheet="0"/>
  </xdr:oneCellAnchor>
  <xdr:oneCellAnchor>
    <xdr:from>
      <xdr:col>6</xdr:col>
      <xdr:colOff>266700</xdr:colOff>
      <xdr:row>9</xdr:row>
      <xdr:rowOff>133350</xdr:rowOff>
    </xdr:from>
    <xdr:ext cx="1724025" cy="228600"/>
    <xdr:sp macro="" textlink="">
      <xdr:nvSpPr>
        <xdr:cNvPr id="15" name="Shape 11">
          <a:extLst>
            <a:ext uri="{FF2B5EF4-FFF2-40B4-BE49-F238E27FC236}">
              <a16:creationId xmlns:a16="http://schemas.microsoft.com/office/drawing/2014/main" id="{00000000-0008-0000-0300-00000F000000}"/>
            </a:ext>
          </a:extLst>
        </xdr:cNvPr>
        <xdr:cNvSpPr txBox="1"/>
      </xdr:nvSpPr>
      <xdr:spPr>
        <a:xfrm>
          <a:off x="4488750" y="3667598"/>
          <a:ext cx="171450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Derechos Vulnerados</a:t>
          </a:r>
          <a:endParaRPr sz="1400"/>
        </a:p>
      </xdr:txBody>
    </xdr:sp>
    <xdr:clientData fLocksWithSheet="0"/>
  </xdr:oneCellAnchor>
  <xdr:oneCellAnchor>
    <xdr:from>
      <xdr:col>8</xdr:col>
      <xdr:colOff>161925</xdr:colOff>
      <xdr:row>6</xdr:row>
      <xdr:rowOff>38100</xdr:rowOff>
    </xdr:from>
    <xdr:ext cx="38100" cy="857250"/>
    <xdr:grpSp>
      <xdr:nvGrpSpPr>
        <xdr:cNvPr id="16" name="Shape 2">
          <a:extLst>
            <a:ext uri="{FF2B5EF4-FFF2-40B4-BE49-F238E27FC236}">
              <a16:creationId xmlns:a16="http://schemas.microsoft.com/office/drawing/2014/main" id="{00000000-0008-0000-0300-000010000000}"/>
            </a:ext>
          </a:extLst>
        </xdr:cNvPr>
        <xdr:cNvGrpSpPr/>
      </xdr:nvGrpSpPr>
      <xdr:grpSpPr>
        <a:xfrm>
          <a:off x="5346000" y="3351375"/>
          <a:ext cx="0" cy="857250"/>
          <a:chOff x="5346000" y="3351375"/>
          <a:chExt cx="0" cy="857250"/>
        </a:xfrm>
      </xdr:grpSpPr>
      <xdr:cxnSp macro="">
        <xdr:nvCxnSpPr>
          <xdr:cNvPr id="17" name="Shape 8">
            <a:extLst>
              <a:ext uri="{FF2B5EF4-FFF2-40B4-BE49-F238E27FC236}">
                <a16:creationId xmlns:a16="http://schemas.microsoft.com/office/drawing/2014/main" id="{00000000-0008-0000-0300-000011000000}"/>
              </a:ext>
            </a:extLst>
          </xdr:cNvPr>
          <xdr:cNvCxnSpPr/>
        </xdr:nvCxnSpPr>
        <xdr:spPr>
          <a:xfrm>
            <a:off x="5346000" y="3351375"/>
            <a:ext cx="0" cy="857250"/>
          </a:xfrm>
          <a:prstGeom prst="straightConnector1">
            <a:avLst/>
          </a:prstGeom>
          <a:noFill/>
          <a:ln w="19050" cap="flat" cmpd="sng">
            <a:solidFill>
              <a:srgbClr val="7030A0"/>
            </a:solidFill>
            <a:prstDash val="dash"/>
            <a:miter lim="800000"/>
            <a:headEnd type="none" w="sm" len="sm"/>
            <a:tailEnd type="none" w="sm" len="sm"/>
          </a:ln>
        </xdr:spPr>
      </xdr:cxnSp>
    </xdr:grpSp>
    <xdr:clientData fLocksWithSheet="0"/>
  </xdr:oneCellAnchor>
  <xdr:oneCellAnchor>
    <xdr:from>
      <xdr:col>7</xdr:col>
      <xdr:colOff>790575</xdr:colOff>
      <xdr:row>9</xdr:row>
      <xdr:rowOff>142875</xdr:rowOff>
    </xdr:from>
    <xdr:ext cx="1724025" cy="228600"/>
    <xdr:sp macro="" textlink="">
      <xdr:nvSpPr>
        <xdr:cNvPr id="18" name="Shape 12">
          <a:extLst>
            <a:ext uri="{FF2B5EF4-FFF2-40B4-BE49-F238E27FC236}">
              <a16:creationId xmlns:a16="http://schemas.microsoft.com/office/drawing/2014/main" id="{00000000-0008-0000-0300-000012000000}"/>
            </a:ext>
          </a:extLst>
        </xdr:cNvPr>
        <xdr:cNvSpPr txBox="1"/>
      </xdr:nvSpPr>
      <xdr:spPr>
        <a:xfrm>
          <a:off x="4488750" y="3667598"/>
          <a:ext cx="171450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Resultados Deseados</a:t>
          </a:r>
          <a:endParaRPr sz="1400"/>
        </a:p>
      </xdr:txBody>
    </xdr:sp>
    <xdr:clientData fLocksWithSheet="0"/>
  </xdr:oneCellAnchor>
  <xdr:oneCellAnchor>
    <xdr:from>
      <xdr:col>9</xdr:col>
      <xdr:colOff>647700</xdr:colOff>
      <xdr:row>6</xdr:row>
      <xdr:rowOff>47625</xdr:rowOff>
    </xdr:from>
    <xdr:ext cx="38100" cy="857250"/>
    <xdr:grpSp>
      <xdr:nvGrpSpPr>
        <xdr:cNvPr id="19" name="Shape 2">
          <a:extLst>
            <a:ext uri="{FF2B5EF4-FFF2-40B4-BE49-F238E27FC236}">
              <a16:creationId xmlns:a16="http://schemas.microsoft.com/office/drawing/2014/main" id="{00000000-0008-0000-0300-000013000000}"/>
            </a:ext>
          </a:extLst>
        </xdr:cNvPr>
        <xdr:cNvGrpSpPr/>
      </xdr:nvGrpSpPr>
      <xdr:grpSpPr>
        <a:xfrm>
          <a:off x="5346000" y="3351375"/>
          <a:ext cx="0" cy="857250"/>
          <a:chOff x="5346000" y="3351375"/>
          <a:chExt cx="0" cy="857250"/>
        </a:xfrm>
      </xdr:grpSpPr>
      <xdr:cxnSp macro="">
        <xdr:nvCxnSpPr>
          <xdr:cNvPr id="20" name="Shape 8">
            <a:extLst>
              <a:ext uri="{FF2B5EF4-FFF2-40B4-BE49-F238E27FC236}">
                <a16:creationId xmlns:a16="http://schemas.microsoft.com/office/drawing/2014/main" id="{00000000-0008-0000-0300-000014000000}"/>
              </a:ext>
            </a:extLst>
          </xdr:cNvPr>
          <xdr:cNvCxnSpPr/>
        </xdr:nvCxnSpPr>
        <xdr:spPr>
          <a:xfrm>
            <a:off x="5346000" y="3351375"/>
            <a:ext cx="0" cy="857250"/>
          </a:xfrm>
          <a:prstGeom prst="straightConnector1">
            <a:avLst/>
          </a:prstGeom>
          <a:noFill/>
          <a:ln w="19050" cap="flat" cmpd="sng">
            <a:solidFill>
              <a:srgbClr val="7030A0"/>
            </a:solidFill>
            <a:prstDash val="dash"/>
            <a:miter lim="800000"/>
            <a:headEnd type="none" w="sm" len="sm"/>
            <a:tailEnd type="none" w="sm" len="sm"/>
          </a:ln>
        </xdr:spPr>
      </xdr:cxnSp>
    </xdr:grpSp>
    <xdr:clientData fLocksWithSheet="0"/>
  </xdr:oneCellAnchor>
  <xdr:oneCellAnchor>
    <xdr:from>
      <xdr:col>9</xdr:col>
      <xdr:colOff>476250</xdr:colOff>
      <xdr:row>9</xdr:row>
      <xdr:rowOff>152400</xdr:rowOff>
    </xdr:from>
    <xdr:ext cx="1724025" cy="228600"/>
    <xdr:sp macro="" textlink="">
      <xdr:nvSpPr>
        <xdr:cNvPr id="21" name="Shape 13">
          <a:extLst>
            <a:ext uri="{FF2B5EF4-FFF2-40B4-BE49-F238E27FC236}">
              <a16:creationId xmlns:a16="http://schemas.microsoft.com/office/drawing/2014/main" id="{00000000-0008-0000-0300-000015000000}"/>
            </a:ext>
          </a:extLst>
        </xdr:cNvPr>
        <xdr:cNvSpPr txBox="1"/>
      </xdr:nvSpPr>
      <xdr:spPr>
        <a:xfrm>
          <a:off x="4488750" y="3667598"/>
          <a:ext cx="171450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Estandares Constitucionales</a:t>
          </a:r>
          <a:endParaRPr sz="900" b="1">
            <a:solidFill>
              <a:srgbClr val="7030A0"/>
            </a:solidFill>
            <a:latin typeface="Arial Narrow"/>
            <a:ea typeface="Arial Narrow"/>
            <a:cs typeface="Arial Narrow"/>
            <a:sym typeface="Arial Narrow"/>
          </a:endParaRPr>
        </a:p>
      </xdr:txBody>
    </xdr:sp>
    <xdr:clientData fLocksWithSheet="0"/>
  </xdr:oneCellAnchor>
  <xdr:oneCellAnchor>
    <xdr:from>
      <xdr:col>11</xdr:col>
      <xdr:colOff>361950</xdr:colOff>
      <xdr:row>6</xdr:row>
      <xdr:rowOff>57150</xdr:rowOff>
    </xdr:from>
    <xdr:ext cx="38100" cy="857250"/>
    <xdr:grpSp>
      <xdr:nvGrpSpPr>
        <xdr:cNvPr id="22" name="Shape 2">
          <a:extLst>
            <a:ext uri="{FF2B5EF4-FFF2-40B4-BE49-F238E27FC236}">
              <a16:creationId xmlns:a16="http://schemas.microsoft.com/office/drawing/2014/main" id="{00000000-0008-0000-0300-000016000000}"/>
            </a:ext>
          </a:extLst>
        </xdr:cNvPr>
        <xdr:cNvGrpSpPr/>
      </xdr:nvGrpSpPr>
      <xdr:grpSpPr>
        <a:xfrm>
          <a:off x="5346000" y="3351375"/>
          <a:ext cx="0" cy="857250"/>
          <a:chOff x="5346000" y="3351375"/>
          <a:chExt cx="0" cy="857250"/>
        </a:xfrm>
      </xdr:grpSpPr>
      <xdr:cxnSp macro="">
        <xdr:nvCxnSpPr>
          <xdr:cNvPr id="23" name="Shape 8">
            <a:extLst>
              <a:ext uri="{FF2B5EF4-FFF2-40B4-BE49-F238E27FC236}">
                <a16:creationId xmlns:a16="http://schemas.microsoft.com/office/drawing/2014/main" id="{00000000-0008-0000-0300-000017000000}"/>
              </a:ext>
            </a:extLst>
          </xdr:cNvPr>
          <xdr:cNvCxnSpPr/>
        </xdr:nvCxnSpPr>
        <xdr:spPr>
          <a:xfrm>
            <a:off x="5346000" y="3351375"/>
            <a:ext cx="0" cy="857250"/>
          </a:xfrm>
          <a:prstGeom prst="straightConnector1">
            <a:avLst/>
          </a:prstGeom>
          <a:noFill/>
          <a:ln w="19050" cap="flat" cmpd="sng">
            <a:solidFill>
              <a:srgbClr val="7030A0"/>
            </a:solidFill>
            <a:prstDash val="dash"/>
            <a:miter lim="800000"/>
            <a:headEnd type="none" w="sm" len="sm"/>
            <a:tailEnd type="none" w="sm" len="sm"/>
          </a:ln>
        </xdr:spPr>
      </xdr:cxnSp>
    </xdr:grpSp>
    <xdr:clientData fLocksWithSheet="0"/>
  </xdr:oneCellAnchor>
  <xdr:oneCellAnchor>
    <xdr:from>
      <xdr:col>11</xdr:col>
      <xdr:colOff>152400</xdr:colOff>
      <xdr:row>9</xdr:row>
      <xdr:rowOff>161925</xdr:rowOff>
    </xdr:from>
    <xdr:ext cx="1724025" cy="228600"/>
    <xdr:sp macro="" textlink="">
      <xdr:nvSpPr>
        <xdr:cNvPr id="24" name="Shape 14">
          <a:extLst>
            <a:ext uri="{FF2B5EF4-FFF2-40B4-BE49-F238E27FC236}">
              <a16:creationId xmlns:a16="http://schemas.microsoft.com/office/drawing/2014/main" id="{00000000-0008-0000-0300-000018000000}"/>
            </a:ext>
          </a:extLst>
        </xdr:cNvPr>
        <xdr:cNvSpPr txBox="1"/>
      </xdr:nvSpPr>
      <xdr:spPr>
        <a:xfrm>
          <a:off x="4488750" y="3667598"/>
          <a:ext cx="1714500" cy="2248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900" b="1">
              <a:solidFill>
                <a:srgbClr val="7030A0"/>
              </a:solidFill>
              <a:latin typeface="Arial Narrow"/>
              <a:ea typeface="Arial Narrow"/>
              <a:cs typeface="Arial Narrow"/>
              <a:sym typeface="Arial Narrow"/>
            </a:rPr>
            <a:t>Tareas</a:t>
          </a:r>
          <a:endParaRPr sz="1400"/>
        </a:p>
      </xdr:txBody>
    </xdr:sp>
    <xdr:clientData fLocksWithSheet="0"/>
  </xdr:oneCellAnchor>
  <xdr:oneCellAnchor>
    <xdr:from>
      <xdr:col>16</xdr:col>
      <xdr:colOff>0</xdr:colOff>
      <xdr:row>23</xdr:row>
      <xdr:rowOff>0</xdr:rowOff>
    </xdr:from>
    <xdr:ext cx="304800" cy="304800"/>
    <xdr:sp macro="" textlink="">
      <xdr:nvSpPr>
        <xdr:cNvPr id="25" name="Shape 15" descr="Resultado de imagen para icono ok">
          <a:extLst>
            <a:ext uri="{FF2B5EF4-FFF2-40B4-BE49-F238E27FC236}">
              <a16:creationId xmlns:a16="http://schemas.microsoft.com/office/drawing/2014/main" id="{00000000-0008-0000-0300-00001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10</xdr:row>
      <xdr:rowOff>0</xdr:rowOff>
    </xdr:from>
    <xdr:ext cx="304800" cy="304800"/>
    <xdr:sp macro="" textlink="">
      <xdr:nvSpPr>
        <xdr:cNvPr id="26" name="Shape 15" descr="Resultado de imagen para icono ok">
          <a:extLst>
            <a:ext uri="{FF2B5EF4-FFF2-40B4-BE49-F238E27FC236}">
              <a16:creationId xmlns:a16="http://schemas.microsoft.com/office/drawing/2014/main" id="{00000000-0008-0000-0300-00001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85725</xdr:colOff>
      <xdr:row>11</xdr:row>
      <xdr:rowOff>142875</xdr:rowOff>
    </xdr:from>
    <xdr:ext cx="8210550" cy="3857625"/>
    <xdr:sp macro="" textlink="">
      <xdr:nvSpPr>
        <xdr:cNvPr id="27" name="Shape 16">
          <a:extLst>
            <a:ext uri="{FF2B5EF4-FFF2-40B4-BE49-F238E27FC236}">
              <a16:creationId xmlns:a16="http://schemas.microsoft.com/office/drawing/2014/main" id="{00000000-0008-0000-0300-00001B000000}"/>
            </a:ext>
          </a:extLst>
        </xdr:cNvPr>
        <xdr:cNvSpPr/>
      </xdr:nvSpPr>
      <xdr:spPr>
        <a:xfrm>
          <a:off x="1240725" y="1855950"/>
          <a:ext cx="8210550" cy="3848100"/>
        </a:xfrm>
        <a:prstGeom prst="roundRect">
          <a:avLst>
            <a:gd name="adj" fmla="val 2537"/>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104775</xdr:colOff>
      <xdr:row>11</xdr:row>
      <xdr:rowOff>152400</xdr:rowOff>
    </xdr:from>
    <xdr:ext cx="8181975" cy="361950"/>
    <xdr:sp macro="" textlink="">
      <xdr:nvSpPr>
        <xdr:cNvPr id="28" name="Shape 17">
          <a:extLst>
            <a:ext uri="{FF2B5EF4-FFF2-40B4-BE49-F238E27FC236}">
              <a16:creationId xmlns:a16="http://schemas.microsoft.com/office/drawing/2014/main" id="{00000000-0008-0000-0300-00001C000000}"/>
            </a:ext>
          </a:extLst>
        </xdr:cNvPr>
        <xdr:cNvSpPr/>
      </xdr:nvSpPr>
      <xdr:spPr>
        <a:xfrm>
          <a:off x="1255013" y="3603788"/>
          <a:ext cx="8181975" cy="352425"/>
        </a:xfrm>
        <a:prstGeom prst="snip2DiagRect">
          <a:avLst>
            <a:gd name="adj1" fmla="val 13514"/>
            <a:gd name="adj2" fmla="val 16667"/>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571500</xdr:colOff>
      <xdr:row>11</xdr:row>
      <xdr:rowOff>114300</xdr:rowOff>
    </xdr:from>
    <xdr:ext cx="3162300" cy="447675"/>
    <xdr:sp macro="" textlink="">
      <xdr:nvSpPr>
        <xdr:cNvPr id="29" name="Shape 18">
          <a:extLst>
            <a:ext uri="{FF2B5EF4-FFF2-40B4-BE49-F238E27FC236}">
              <a16:creationId xmlns:a16="http://schemas.microsoft.com/office/drawing/2014/main" id="{00000000-0008-0000-0300-00001D000000}"/>
            </a:ext>
          </a:extLst>
        </xdr:cNvPr>
        <xdr:cNvSpPr txBox="1"/>
      </xdr:nvSpPr>
      <xdr:spPr>
        <a:xfrm>
          <a:off x="3766850" y="3557247"/>
          <a:ext cx="3158300" cy="445507"/>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1">
              <a:solidFill>
                <a:schemeClr val="lt1"/>
              </a:solidFill>
              <a:latin typeface="Arial Narrow"/>
              <a:ea typeface="Arial Narrow"/>
              <a:cs typeface="Arial Narrow"/>
              <a:sym typeface="Arial Narrow"/>
            </a:rPr>
            <a:t>Problemas Estructurales</a:t>
          </a:r>
          <a:endParaRPr sz="1400"/>
        </a:p>
      </xdr:txBody>
    </xdr:sp>
    <xdr:clientData fLocksWithSheet="0"/>
  </xdr:oneCellAnchor>
  <xdr:oneCellAnchor>
    <xdr:from>
      <xdr:col>1</xdr:col>
      <xdr:colOff>133350</xdr:colOff>
      <xdr:row>31</xdr:row>
      <xdr:rowOff>104775</xdr:rowOff>
    </xdr:from>
    <xdr:ext cx="11258550" cy="2790825"/>
    <xdr:sp macro="" textlink="">
      <xdr:nvSpPr>
        <xdr:cNvPr id="30" name="Shape 19">
          <a:extLst>
            <a:ext uri="{FF2B5EF4-FFF2-40B4-BE49-F238E27FC236}">
              <a16:creationId xmlns:a16="http://schemas.microsoft.com/office/drawing/2014/main" id="{00000000-0008-0000-0300-00001E000000}"/>
            </a:ext>
          </a:extLst>
        </xdr:cNvPr>
        <xdr:cNvSpPr/>
      </xdr:nvSpPr>
      <xdr:spPr>
        <a:xfrm>
          <a:off x="0" y="2389350"/>
          <a:ext cx="10692000" cy="2781300"/>
        </a:xfrm>
        <a:prstGeom prst="roundRect">
          <a:avLst>
            <a:gd name="adj" fmla="val 2537"/>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152400</xdr:colOff>
      <xdr:row>31</xdr:row>
      <xdr:rowOff>114300</xdr:rowOff>
    </xdr:from>
    <xdr:ext cx="11020425" cy="361950"/>
    <xdr:sp macro="" textlink="">
      <xdr:nvSpPr>
        <xdr:cNvPr id="31" name="Shape 20">
          <a:extLst>
            <a:ext uri="{FF2B5EF4-FFF2-40B4-BE49-F238E27FC236}">
              <a16:creationId xmlns:a16="http://schemas.microsoft.com/office/drawing/2014/main" id="{00000000-0008-0000-0300-00001F000000}"/>
            </a:ext>
          </a:extLst>
        </xdr:cNvPr>
        <xdr:cNvSpPr/>
      </xdr:nvSpPr>
      <xdr:spPr>
        <a:xfrm>
          <a:off x="0" y="3603788"/>
          <a:ext cx="10692000" cy="352425"/>
        </a:xfrm>
        <a:prstGeom prst="snip2DiagRect">
          <a:avLst>
            <a:gd name="adj1" fmla="val 13514"/>
            <a:gd name="adj2" fmla="val 16667"/>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400050</xdr:colOff>
      <xdr:row>31</xdr:row>
      <xdr:rowOff>76200</xdr:rowOff>
    </xdr:from>
    <xdr:ext cx="2781300" cy="447675"/>
    <xdr:sp macro="" textlink="">
      <xdr:nvSpPr>
        <xdr:cNvPr id="32" name="Shape 21">
          <a:extLst>
            <a:ext uri="{FF2B5EF4-FFF2-40B4-BE49-F238E27FC236}">
              <a16:creationId xmlns:a16="http://schemas.microsoft.com/office/drawing/2014/main" id="{00000000-0008-0000-0300-000020000000}"/>
            </a:ext>
          </a:extLst>
        </xdr:cNvPr>
        <xdr:cNvSpPr txBox="1"/>
      </xdr:nvSpPr>
      <xdr:spPr>
        <a:xfrm>
          <a:off x="3956229" y="3557247"/>
          <a:ext cx="2779543" cy="445507"/>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1">
              <a:solidFill>
                <a:schemeClr val="lt1"/>
              </a:solidFill>
              <a:latin typeface="Arial Narrow"/>
              <a:ea typeface="Arial Narrow"/>
              <a:cs typeface="Arial Narrow"/>
              <a:sym typeface="Arial Narrow"/>
            </a:rPr>
            <a:t>Derechos Vulnerados</a:t>
          </a:r>
          <a:endParaRPr sz="1400"/>
        </a:p>
      </xdr:txBody>
    </xdr:sp>
    <xdr:clientData fLocksWithSheet="0"/>
  </xdr:oneCellAnchor>
  <xdr:oneCellAnchor>
    <xdr:from>
      <xdr:col>1</xdr:col>
      <xdr:colOff>133350</xdr:colOff>
      <xdr:row>46</xdr:row>
      <xdr:rowOff>57150</xdr:rowOff>
    </xdr:from>
    <xdr:ext cx="5362575" cy="3905250"/>
    <xdr:sp macro="" textlink="">
      <xdr:nvSpPr>
        <xdr:cNvPr id="33" name="Shape 22">
          <a:extLst>
            <a:ext uri="{FF2B5EF4-FFF2-40B4-BE49-F238E27FC236}">
              <a16:creationId xmlns:a16="http://schemas.microsoft.com/office/drawing/2014/main" id="{00000000-0008-0000-0300-000021000000}"/>
            </a:ext>
          </a:extLst>
        </xdr:cNvPr>
        <xdr:cNvSpPr/>
      </xdr:nvSpPr>
      <xdr:spPr>
        <a:xfrm>
          <a:off x="2669475" y="1827375"/>
          <a:ext cx="5353050" cy="3905250"/>
        </a:xfrm>
        <a:prstGeom prst="roundRect">
          <a:avLst>
            <a:gd name="adj" fmla="val 2537"/>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152400</xdr:colOff>
      <xdr:row>46</xdr:row>
      <xdr:rowOff>66675</xdr:rowOff>
    </xdr:from>
    <xdr:ext cx="5295900" cy="361950"/>
    <xdr:sp macro="" textlink="">
      <xdr:nvSpPr>
        <xdr:cNvPr id="34" name="Shape 23">
          <a:extLst>
            <a:ext uri="{FF2B5EF4-FFF2-40B4-BE49-F238E27FC236}">
              <a16:creationId xmlns:a16="http://schemas.microsoft.com/office/drawing/2014/main" id="{00000000-0008-0000-0300-000022000000}"/>
            </a:ext>
          </a:extLst>
        </xdr:cNvPr>
        <xdr:cNvSpPr/>
      </xdr:nvSpPr>
      <xdr:spPr>
        <a:xfrm>
          <a:off x="2702813" y="3603788"/>
          <a:ext cx="5286375" cy="352425"/>
        </a:xfrm>
        <a:prstGeom prst="snip2DiagRect">
          <a:avLst>
            <a:gd name="adj1" fmla="val 13514"/>
            <a:gd name="adj2" fmla="val 16667"/>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581025</xdr:colOff>
      <xdr:row>46</xdr:row>
      <xdr:rowOff>57150</xdr:rowOff>
    </xdr:from>
    <xdr:ext cx="3781425" cy="361950"/>
    <xdr:sp macro="" textlink="">
      <xdr:nvSpPr>
        <xdr:cNvPr id="35" name="Shape 24">
          <a:extLst>
            <a:ext uri="{FF2B5EF4-FFF2-40B4-BE49-F238E27FC236}">
              <a16:creationId xmlns:a16="http://schemas.microsoft.com/office/drawing/2014/main" id="{00000000-0008-0000-0300-000023000000}"/>
            </a:ext>
          </a:extLst>
        </xdr:cNvPr>
        <xdr:cNvSpPr txBox="1"/>
      </xdr:nvSpPr>
      <xdr:spPr>
        <a:xfrm>
          <a:off x="3459682" y="3601393"/>
          <a:ext cx="3772636" cy="357214"/>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800" b="1">
              <a:solidFill>
                <a:schemeClr val="lt1"/>
              </a:solidFill>
              <a:latin typeface="Arial Narrow"/>
              <a:ea typeface="Arial Narrow"/>
              <a:cs typeface="Arial Narrow"/>
              <a:sym typeface="Arial Narrow"/>
            </a:rPr>
            <a:t>Entidades Responsables de Estandares</a:t>
          </a:r>
          <a:endParaRPr sz="1400"/>
        </a:p>
      </xdr:txBody>
    </xdr:sp>
    <xdr:clientData fLocksWithSheet="0"/>
  </xdr:oneCellAnchor>
  <xdr:oneCellAnchor>
    <xdr:from>
      <xdr:col>7</xdr:col>
      <xdr:colOff>200025</xdr:colOff>
      <xdr:row>46</xdr:row>
      <xdr:rowOff>66675</xdr:rowOff>
    </xdr:from>
    <xdr:ext cx="5467350" cy="3905250"/>
    <xdr:sp macro="" textlink="">
      <xdr:nvSpPr>
        <xdr:cNvPr id="36" name="Shape 25">
          <a:extLst>
            <a:ext uri="{FF2B5EF4-FFF2-40B4-BE49-F238E27FC236}">
              <a16:creationId xmlns:a16="http://schemas.microsoft.com/office/drawing/2014/main" id="{00000000-0008-0000-0300-000024000000}"/>
            </a:ext>
          </a:extLst>
        </xdr:cNvPr>
        <xdr:cNvSpPr/>
      </xdr:nvSpPr>
      <xdr:spPr>
        <a:xfrm>
          <a:off x="2612325" y="1827375"/>
          <a:ext cx="5467350" cy="3905250"/>
        </a:xfrm>
        <a:prstGeom prst="roundRect">
          <a:avLst>
            <a:gd name="adj" fmla="val 2537"/>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219075</xdr:colOff>
      <xdr:row>46</xdr:row>
      <xdr:rowOff>76200</xdr:rowOff>
    </xdr:from>
    <xdr:ext cx="5295900" cy="361950"/>
    <xdr:sp macro="" textlink="">
      <xdr:nvSpPr>
        <xdr:cNvPr id="37" name="Shape 26">
          <a:extLst>
            <a:ext uri="{FF2B5EF4-FFF2-40B4-BE49-F238E27FC236}">
              <a16:creationId xmlns:a16="http://schemas.microsoft.com/office/drawing/2014/main" id="{00000000-0008-0000-0300-000025000000}"/>
            </a:ext>
          </a:extLst>
        </xdr:cNvPr>
        <xdr:cNvSpPr/>
      </xdr:nvSpPr>
      <xdr:spPr>
        <a:xfrm>
          <a:off x="2702813" y="3603788"/>
          <a:ext cx="5286375" cy="352425"/>
        </a:xfrm>
        <a:prstGeom prst="snip2DiagRect">
          <a:avLst>
            <a:gd name="adj1" fmla="val 13514"/>
            <a:gd name="adj2" fmla="val 16667"/>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57150</xdr:colOff>
      <xdr:row>46</xdr:row>
      <xdr:rowOff>66675</xdr:rowOff>
    </xdr:from>
    <xdr:ext cx="3371850" cy="361950"/>
    <xdr:sp macro="" textlink="">
      <xdr:nvSpPr>
        <xdr:cNvPr id="38" name="Shape 27">
          <a:extLst>
            <a:ext uri="{FF2B5EF4-FFF2-40B4-BE49-F238E27FC236}">
              <a16:creationId xmlns:a16="http://schemas.microsoft.com/office/drawing/2014/main" id="{00000000-0008-0000-0300-000026000000}"/>
            </a:ext>
          </a:extLst>
        </xdr:cNvPr>
        <xdr:cNvSpPr txBox="1"/>
      </xdr:nvSpPr>
      <xdr:spPr>
        <a:xfrm>
          <a:off x="3664803" y="3601393"/>
          <a:ext cx="3362395" cy="357214"/>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800" b="1">
              <a:solidFill>
                <a:schemeClr val="lt1"/>
              </a:solidFill>
              <a:latin typeface="Arial Narrow"/>
              <a:ea typeface="Arial Narrow"/>
              <a:cs typeface="Arial Narrow"/>
              <a:sym typeface="Arial Narrow"/>
            </a:rPr>
            <a:t>Entidades Responsables de Tareas</a:t>
          </a:r>
          <a:endParaRPr sz="1400"/>
        </a:p>
      </xdr:txBody>
    </xdr:sp>
    <xdr:clientData fLocksWithSheet="0"/>
  </xdr:oneCellAnchor>
  <xdr:oneCellAnchor>
    <xdr:from>
      <xdr:col>1</xdr:col>
      <xdr:colOff>95250</xdr:colOff>
      <xdr:row>11</xdr:row>
      <xdr:rowOff>171450</xdr:rowOff>
    </xdr:from>
    <xdr:ext cx="2552700" cy="361950"/>
    <xdr:sp macro="" textlink="">
      <xdr:nvSpPr>
        <xdr:cNvPr id="39" name="Shape 28">
          <a:extLst>
            <a:ext uri="{FF2B5EF4-FFF2-40B4-BE49-F238E27FC236}">
              <a16:creationId xmlns:a16="http://schemas.microsoft.com/office/drawing/2014/main" id="{00000000-0008-0000-0300-000027000000}"/>
            </a:ext>
          </a:extLst>
        </xdr:cNvPr>
        <xdr:cNvSpPr/>
      </xdr:nvSpPr>
      <xdr:spPr>
        <a:xfrm>
          <a:off x="4069650" y="3603788"/>
          <a:ext cx="2552700" cy="352425"/>
        </a:xfrm>
        <a:prstGeom prst="snip2DiagRect">
          <a:avLst>
            <a:gd name="adj1" fmla="val 13514"/>
            <a:gd name="adj2" fmla="val 16667"/>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133350</xdr:colOff>
      <xdr:row>11</xdr:row>
      <xdr:rowOff>171450</xdr:rowOff>
    </xdr:from>
    <xdr:ext cx="2228850" cy="361950"/>
    <xdr:sp macro="" textlink="">
      <xdr:nvSpPr>
        <xdr:cNvPr id="40" name="Shape 29">
          <a:extLst>
            <a:ext uri="{FF2B5EF4-FFF2-40B4-BE49-F238E27FC236}">
              <a16:creationId xmlns:a16="http://schemas.microsoft.com/office/drawing/2014/main" id="{00000000-0008-0000-0300-000028000000}"/>
            </a:ext>
          </a:extLst>
        </xdr:cNvPr>
        <xdr:cNvSpPr txBox="1"/>
      </xdr:nvSpPr>
      <xdr:spPr>
        <a:xfrm>
          <a:off x="4233516" y="3601393"/>
          <a:ext cx="2224968" cy="357214"/>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800" b="1">
              <a:solidFill>
                <a:schemeClr val="lt1"/>
              </a:solidFill>
              <a:latin typeface="Arial Narrow"/>
              <a:ea typeface="Arial Narrow"/>
              <a:cs typeface="Arial Narrow"/>
              <a:sym typeface="Arial Narrow"/>
            </a:rPr>
            <a:t>Filtro por Componente</a:t>
          </a:r>
          <a:endParaRPr sz="1400"/>
        </a:p>
      </xdr:txBody>
    </xdr:sp>
    <xdr:clientData fLocksWithSheet="0"/>
  </xdr:oneCellAnchor>
  <xdr:oneCellAnchor>
    <xdr:from>
      <xdr:col>1</xdr:col>
      <xdr:colOff>828675</xdr:colOff>
      <xdr:row>5</xdr:row>
      <xdr:rowOff>171450</xdr:rowOff>
    </xdr:from>
    <xdr:ext cx="447675" cy="342900"/>
    <xdr:pic>
      <xdr:nvPicPr>
        <xdr:cNvPr id="41" name="image1.png" descr="Resultado de imagen para icono componente">
          <a:extLst>
            <a:ext uri="{FF2B5EF4-FFF2-40B4-BE49-F238E27FC236}">
              <a16:creationId xmlns:a16="http://schemas.microsoft.com/office/drawing/2014/main" id="{00000000-0008-0000-0300-000029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3</xdr:col>
      <xdr:colOff>762000</xdr:colOff>
      <xdr:row>5</xdr:row>
      <xdr:rowOff>161925</xdr:rowOff>
    </xdr:from>
    <xdr:ext cx="495300" cy="371475"/>
    <xdr:pic>
      <xdr:nvPicPr>
        <xdr:cNvPr id="42" name="image2.png" descr="Imagen relacionada">
          <a:extLst>
            <a:ext uri="{FF2B5EF4-FFF2-40B4-BE49-F238E27FC236}">
              <a16:creationId xmlns:a16="http://schemas.microsoft.com/office/drawing/2014/main" id="{00000000-0008-0000-0300-00002A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5</xdr:col>
      <xdr:colOff>228600</xdr:colOff>
      <xdr:row>5</xdr:row>
      <xdr:rowOff>104775</xdr:rowOff>
    </xdr:from>
    <xdr:ext cx="533400" cy="457200"/>
    <xdr:pic>
      <xdr:nvPicPr>
        <xdr:cNvPr id="43" name="image3.png" descr="Resultado de imagen para icono falla">
          <a:extLst>
            <a:ext uri="{FF2B5EF4-FFF2-40B4-BE49-F238E27FC236}">
              <a16:creationId xmlns:a16="http://schemas.microsoft.com/office/drawing/2014/main" id="{00000000-0008-0000-0300-00002B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142875</xdr:colOff>
      <xdr:row>6</xdr:row>
      <xdr:rowOff>19050</xdr:rowOff>
    </xdr:from>
    <xdr:ext cx="314325" cy="314325"/>
    <xdr:pic>
      <xdr:nvPicPr>
        <xdr:cNvPr id="44" name="image4.png" descr="https://encrypted-tbn0.gstatic.com/images?q=tbn:ANd9GcRwi85If3hYXBGiUFdXkH037Y-0p52nmCmOPAhXpVJZ97CN4yxw">
          <a:extLst>
            <a:ext uri="{FF2B5EF4-FFF2-40B4-BE49-F238E27FC236}">
              <a16:creationId xmlns:a16="http://schemas.microsoft.com/office/drawing/2014/main" id="{00000000-0008-0000-0300-00002C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8</xdr:col>
      <xdr:colOff>685800</xdr:colOff>
      <xdr:row>6</xdr:row>
      <xdr:rowOff>0</xdr:rowOff>
    </xdr:from>
    <xdr:ext cx="419100" cy="304800"/>
    <xdr:pic>
      <xdr:nvPicPr>
        <xdr:cNvPr id="45" name="image5.png" descr="Resultado de imagen para icono resultado">
          <a:extLst>
            <a:ext uri="{FF2B5EF4-FFF2-40B4-BE49-F238E27FC236}">
              <a16:creationId xmlns:a16="http://schemas.microsoft.com/office/drawing/2014/main" id="{00000000-0008-0000-0300-00002D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10</xdr:col>
      <xdr:colOff>295275</xdr:colOff>
      <xdr:row>6</xdr:row>
      <xdr:rowOff>0</xdr:rowOff>
    </xdr:from>
    <xdr:ext cx="285750" cy="323850"/>
    <xdr:pic>
      <xdr:nvPicPr>
        <xdr:cNvPr id="46" name="image7.jpg" descr="Imagen relacionada">
          <a:extLst>
            <a:ext uri="{FF2B5EF4-FFF2-40B4-BE49-F238E27FC236}">
              <a16:creationId xmlns:a16="http://schemas.microsoft.com/office/drawing/2014/main" id="{00000000-0008-0000-0300-00002E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12</xdr:col>
      <xdr:colOff>95250</xdr:colOff>
      <xdr:row>6</xdr:row>
      <xdr:rowOff>0</xdr:rowOff>
    </xdr:from>
    <xdr:ext cx="304800" cy="304800"/>
    <xdr:pic>
      <xdr:nvPicPr>
        <xdr:cNvPr id="47" name="image6.png" descr="Resultado de imagen para icono tarea">
          <a:extLst>
            <a:ext uri="{FF2B5EF4-FFF2-40B4-BE49-F238E27FC236}">
              <a16:creationId xmlns:a16="http://schemas.microsoft.com/office/drawing/2014/main" id="{00000000-0008-0000-0300-00002F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Felipe Osorio Vieira" refreshedDate="43685.652957175924" refreshedVersion="6" recordCount="241" xr:uid="{00000000-000A-0000-FFFF-FFFF00000000}">
  <cacheSource type="worksheet">
    <worksheetSource ref="A1:M242" sheet="Batería ECI"/>
  </cacheSource>
  <cacheFields count="13">
    <cacheField name="COMPONENTES MÍNIMOS A GARANTIZAR A LA POBLACIÓN PRIVADA DE LA LIBERTAD" numFmtId="0">
      <sharedItems count="7">
        <s v="Acceso a la Administración Pública y a la Justicia"/>
        <s v="Alimentación al interior de los centros de reclusión"/>
        <s v="Derecho a la salud"/>
        <s v="Infraestructura carcelaria (como garantía para la satisfacción de los mínimos de la vida en reclusión)"/>
        <s v="Política criminal (Transversal a los indicadores de goce efectivo de derechos)"/>
        <s v="Resocialización (como fin y eje articulador de la pena)"/>
        <s v="Servicios Públicos Domiciliarios"/>
      </sharedItems>
    </cacheField>
    <cacheField name="PROBLEMA ESTRUCTURAL" numFmtId="0">
      <sharedItems count="8">
        <s v="Deficiente ruta de comunicación entre PPL y el establecimiento que garantice el derecho fundamental de petición"/>
        <s v="La Defensoría Pública no tiene la capacidad para satisfacer la demanda actual de las personas que lo requieren"/>
        <s v="Hacinamiento como causa de la violacion masiva de derechos"/>
        <s v="Inadecuadas condiciones de salubridad e higiene en la carcel y manejo de alimentos"/>
        <s v="Deficiente sistema de salud (Sistema de salud del sector penitenciario y carcelario del país)"/>
        <s v="Reclusion conjunta de sindicados y condenados"/>
        <s v="Politica Criminal Inconstitucional"/>
        <s v="La imposibilidad de realizar actividades tendientes a la resocialización o a la redención de la pena que cumpla el estándar constitucional"/>
      </sharedItems>
    </cacheField>
    <cacheField name="FALLAS EXISTENTES" numFmtId="0">
      <sharedItems count="27">
        <s v="Inadecuada capacitación a las personas privadas de la libertad y a los funcionarios del INPEC sobre PQRS"/>
        <s v="No aplica"/>
        <s v="Las personas privadas de la libertad no tienen acceso a la Defensa Pública efectiva "/>
        <s v="Inasistencia a las audiencias judiciales programadas"/>
        <s v="Las demoras en la evacuación de las solicitudes de redención de penas y libertad condicional, fundada en el hacinamiento y reproductora del mismo"/>
        <s v="El tratamiento y suministro de alimentos en forma poco higiénica. La calidad de la alimentación."/>
        <s v="La precariedad de los servicios de salud"/>
        <s v="El hacinamiento y los efectos en cuanto a la reducción de espacios para el descanso nocturno."/>
        <s v="Precarias condiciones sanitarias."/>
        <s v="Imposibilidad de visitas conyugales en condiciones de intimidad y dignidad."/>
        <s v="El reducido número de guardias, en relación con el alto número de reclusos, en aumento"/>
        <s v="La imposibilidad de diferenciar pabellones y/o trato fáctico y jurídico entre las personas sujetas a medidas de aseguramiento privativas de la libertad y aquellas condenadas."/>
        <s v="Ausencia de normas técnicas sobre privación de la libertad"/>
        <s v="Ausencia de un Sistema de Información de la Política Criminal que permita la evaluación y la retroalimentación de las medidas en cada etapa de la política pública."/>
        <s v="Deficiencias en el marco normativo para promover el uso de medidas alternativas o sustitutivas de la privación de la libertad (detención preventiva y pena de prisión)"/>
        <s v="Falta de concientización sobre la privación de la libertad"/>
        <s v="Ineficiencia del Sistema Judicial que se refleja en demoras en el proceso judicial "/>
        <s v="Iniciativas legislativas sin el concepto técnico del Consejo Superior de Política Criminal "/>
        <s v="Uso excesivo de la detención preventiva"/>
        <s v="Uso excesivo de la prisión "/>
        <s v="Ausencia de un plan integral de programas y actividades de resocializaciòn que cumpla el estándar constitucional al que puedan acceder las personas privadas de la libertad"/>
        <s v="La imposibilidad de realizar actividades de orden laboral tendientes a la resocialización o a la redención de la pena"/>
        <s v="La imposibilidad de realizar actividades de educación tendientes a la resocialización o a la redención de la pena."/>
        <s v="La imposibilidad de realizar actividades de integración social y fmailiar tendientes a la resocialización o a la redención de la pena."/>
        <s v="La imposibilidad de realizar actividades deportivas, recreativas y culturales tendientes a la resocialización o a la redención de la pena."/>
        <s v="Inadecuadas condiciones higiénico-sanitaras dentro los establecimientos"/>
        <s v="Falta de acceso al agua potable en forma continua de los internos al interior de los establecimientos carcelarios."/>
      </sharedItems>
    </cacheField>
    <cacheField name="DERECHO A GARANTIZAR" numFmtId="0">
      <sharedItems count="13">
        <s v="Derecho al acceso a la administración pública, la justicia y el debido proceso"/>
        <s v="Derecho al debido proceso"/>
        <s v="Derecho a la alimentación"/>
        <s v="Derecho a la Salud"/>
        <s v="Derecho a la igualdad y no discriminación"/>
        <s v="Derecho a la Visita Conyugal o Intima (Derecho contacto familiar)"/>
        <s v="Derecho a una calidad de vida digna"/>
        <s v="Transversal a todos los derechos en el marco del ECI"/>
        <s v="Derecho a la resocialización"/>
        <s v="Derecho al trabajo"/>
        <s v="Derecho a la educación"/>
        <s v="Derecho a la unidad familiar / resocialización"/>
        <s v="Derecho a la recreación, cultura y deporte"/>
      </sharedItems>
    </cacheField>
    <cacheField name="RESULTADO / ESTADO DESEADO" numFmtId="0">
      <sharedItems count="24">
        <s v="Personas privadas de la libertad  y personal del INPEC capacitados en PQRS"/>
        <s v="Cada persona privada de la libertad intramural tenga libre acceso a canales eficientes para presentar sus peticiones a las autoridades competentes y recibir respuestas oportunas, suficientes, completas, definitivas, claras y motivadas razonablemente"/>
        <s v="Todas las personas privadas de la libertad tienen acceso a la defensa pública efectiva"/>
        <s v="Las PPL deben asistir a las audiencias judiciales a las que son citados"/>
        <s v="No haya personas privadas de la libertad en los centros de reclusión una vez expirado el término de la detención preventiva para los sindicados o cumplida la pena para los condenados"/>
        <s v="Cada persona privada de la libertad intramural goce del suministro de alimentos inocuos y en horarios que se ajustan a los del común de la sociedad."/>
        <s v="Cada persona privada de la libertad cuente con asistencia y atención en salud, medicamentos y tratamientos en localizaciones adecuadas para tal fin."/>
        <s v="Cada persona privada de la libertad cuente con un espacio digno para el efectivo cumplimiento de la pena"/>
        <s v="Cada persona privada de la libertad goce de condiciones sanitarias adecuadas"/>
        <s v="Cada persona privada de la libertad cuente con un espacio digno e íntimo para el goce efectivo del derecho a la visita conyugal en la frecuencia mínima establecida"/>
        <s v="Relación óptima entre el número de guardias y el número de reclusos"/>
        <s v="Cada persona privada de la libertad sujeta a medida de aseguramiento privativa de la libertad se encuentre diferenciada y separada en trato fáctico y jurídico de aquellas condenadas"/>
        <s v="Diseño de normas técnicas sobre privación de la libertad"/>
        <s v="Diseño del Sistema de Información de la Política Criminal que permite la evaluación y la retroalimentación de las medidas en cada etapa de la política pública."/>
        <s v="Plan de transformación y humanización del Sistema Carcelario que contempla: i) reformas normativas para racionalizar el uso de las medidas privativas de la libertad, ii) políticas o estrategias para racionalizar el uso de la detención preventiva, iii) pol"/>
        <s v="Diseño de la campaña de concientización sobre la privación de la libertad"/>
        <s v="Iniciativas legislativas que cuentan con el concepto técnico del Consejo Superior de Política Criminal "/>
        <s v="Creación e implementación del Plan Integral de Programas y Actividades de Resocialización con un sistema de evaluación con criterios cuentitativos y cualitativos que desarrolle el estandar constitucional  "/>
        <s v="Las PPL acceden a programas de trabajo remunerado que tenga en cuenta: (i) las necesidades diferenciales de la población y (ii) las demandas de la vida fuera de la prisión. "/>
        <s v="Las PPL acceden a programas educativos que tengan en cuenta: (i) las necesidades diferenciales de la población y (ii) las demandas de la vida fuera de la prisión. "/>
        <s v="PPL que realizan actividades de los programas integración social y familiar de acuerdo con los criterios definidos en el PIPAR"/>
        <s v="Población privada de la libertad tiene a su disposición de forma permanente programas recreativos, lúdicos y deportivos"/>
        <s v="Todos los establecimientos penitenciarios cuenten con condiciones higiénico sanitarias conforme a la norma sanitaria y medioambiental vigente"/>
        <s v="Acceso continuo y suficiente de agua potable para las personas privadas de la libertad en establecimientos carcelarios"/>
      </sharedItems>
    </cacheField>
    <cacheField name="INDICADOR DE RESULTADO" numFmtId="0">
      <sharedItems count="24">
        <s v="% de PPL y de personal del INPEC que recibió capacitación sobre PQRS"/>
        <s v="% de personas privadas de la libertad intramural empoderados y con libre acceso a canales eficientes para presentar sus peticiones a las autoridades competentes y recibirendo respuestas oportunas, suficientes, completas, definitivas, claras y motivadas ra"/>
        <s v="%PPL que cuentan con defensor público asignado, con una visita cada dos meses y que cuenta con una carga de trabajo conforme a los párametros definidos por la Defensoría del Pueblo"/>
        <s v="% de traslados a audiencias judiciales a las que la PPL asiste "/>
        <s v="% de personas privadas de la libertad en los centros de reclusión cuyo término de detención preventiva para los sindicados ya ha expirado o cuya pena para los condenados ya ha sido cumplida"/>
        <s v="% de personas persona privada de la libertad intramural que se le suministro alimentos inocuos y en horarios que se ajustan a los del común de la sociedad."/>
        <s v="% de personas privadas de la libertad que cuentan con asistencia y atención en salud, medicamentos y tratamientos en localizaciones adecuadas para tal fin"/>
        <s v="% de personas privadas de la libertad que cuentan con un espacio adecuado para el descanso nocturno y un efectivo cumplimiento de la pena"/>
        <s v="% personas privadas de la libertad intramural que gozan de condiciones sanitarias adecuadas"/>
        <s v="% de personas privadas de la libertad con acceso mensual a celdas adecuadas para el desarrollo de las visitas íntimas"/>
        <s v="Relación entre el número de guardias y el número de personas privadas de la libertad intramural"/>
        <s v="% de personas privadas de la libertad en situación de sindicados diferenciadas y separadas en trato fáctico y jurídico de aquellas condenadas"/>
        <s v="¿Se diseñarón de normas técnicas sobre privación de la libertad?_x000a_Forma de medir: "/>
        <s v="¿se creo un Sistema de Información de la Política Criminal que permita la evaluación y la retroalimentación de las medidas en cada etapa de la política pública?"/>
        <s v="¿Se diseñó un Plan de transformación y humanización del Sistema Carcelario que contempla: i) reformas normativas para racionalizar el uso de las medidas privativas de la libertad, ii) políticas o estrategias para racionalizar el uso de la detención preven"/>
        <s v=" ¿Se diseñó la campaña de concientización sobre la privación de la libertad?_x000a_"/>
        <s v="% de Iniciativas legislativas que cuentan con el concepto técnico del Consejo Superior de Política Criminal "/>
        <s v="Indicador de Plan Integral de Programas y Actividades de Resocialización (PIPAR)"/>
        <s v="% de PPL que participan en programas de orden laboral como parte del proceso de resocialización de acuerdo con los criterios definidos en el PIPAR"/>
        <s v="% de PPL que participan en programas de estudio como parte del proceso de resocialización de acuerdo con los criterios definidos en el PIPAR"/>
        <s v="% de PPL que realizan actividades de los programas integración social y familiar de acuerdo con los criterios definidos en el PIPAR"/>
        <s v="% de PPL que participan en actividades de recreación, cultura y deporte como parte del programa de resocialización de acuerdo con los criterios definidos en el PIPAR"/>
        <s v="% de establecimientos penitenciarios con condiciones higiénico sanitarias conforme a la norma sanitaria y medioambiental vigente"/>
        <s v="% de personas privadas de la libertad con acceso continuo y suficiente al agua potable en establecimientos carcelarios"/>
      </sharedItems>
    </cacheField>
    <cacheField name="FÓRMULA DE CÁLCULO - INDICADOR DE RESULTADO" numFmtId="0">
      <sharedItems containsBlank="1"/>
    </cacheField>
    <cacheField name=" ESTANDAR (MINIMO CONSTITUCIONALMENTE ASEGURABLE)" numFmtId="0">
      <sharedItems containsBlank="1"/>
    </cacheField>
    <cacheField name="INDICADOR DE ESTANDAR MINIMO CONSTITUCIONALMENTE ASEGURABLE" numFmtId="0">
      <sharedItems containsBlank="1" count="120">
        <s v="% de PPL que recibió capacitación sobre PQRS "/>
        <s v="% de personal del INPEC que recibió capacitación sobre PQRS."/>
        <s v="% de establecimientos en los que el número de funcionarios administrativos de la oficina jurídica esta acorde a los lineamientos de la oficina de talento humano."/>
        <s v="% de las personas privadas de la libertad que han recibido capacitación sobre el trámite de PQRS dentro de las primeras 72 horas al momento del ingreso al establecimiento de reclusión. "/>
        <s v="% de JEPMS visitan los centros de reclusión con la periodicidad que indica la ley (2 veces a la semana)"/>
        <s v="% Defensores Públicos, adscritos al programa de penal, que se se encuentran disponibles para cumplir la demanda de la PPL condenada que requiere asesoría y/o representación para la obtención de subrogados penales o beneficios administrativos."/>
        <s v="% de traslados de PPL efectuados por el INPEC a audiencias judiciales programadas"/>
        <s v="% de cartillas biográficas y fólderes de evidencia de la PPL que tengan todos los documentos necesarios para establecer la situación jurídica y carcelaria de la PPL y deben estar disponibles para las autoridades del INPEC, organismos de control y judicial"/>
        <s v="% de derechos de petición dirigidos a la administración del INPEC por la población privada de la libertad intramural con respuesta oportuna, suficiente, completa, definitiva, clara y motivada razonablemente."/>
        <s v="% de derechos de petición presentados por la población privada de la libertad intramural con respuesta oportuna, suficiente, completa, definitiva, clara y motivada razonablemente"/>
        <s v="% de establecimientos en los que el coordinador (a) de la oficina jurídica es un funcionario administrativo de profesión abogado (a) asignado mediante acto adminstrativo emitido por el director del establecimiento"/>
        <s v="% de personas sindicadas con boleta de libertad y condenadas con pena cumplida, que aun permanecen en el establecimiento."/>
        <m/>
        <s v="% de personas que realizan manipulación de alimentos formados en educación sanitaria y/o principios bpm"/>
        <s v="% de personas privadas de la libertad intramural a las que se le suministra alimentos en horarios que se ajustan a los del común de la sociedad"/>
        <s v="% de niños(as) que habitan en centros de reclusión en atención bajo la Estrategia de Atención Integral &quot;De cero a siempre&quot; y/o el Esquema de los &quot;Primeros mil días de vida&quot;"/>
        <s v="% de personas privadas de la libertad intramural a las que se le suministra alimentos en óptimas condiciones de conservación"/>
        <s v="% de personas privadas de la libertad intramural a las que se le suministra alimentos en óptimas condiciones de nutrición"/>
        <s v="% de personas privadas de la libertad intramural a las que se le suministra alimentos en óptimas condiciones de preparación"/>
        <s v="% de personas que reciben alimentación de acuerdo al documento de condiiones especiales"/>
        <s v="% de población a cargo del INPEC con cobertura de atención en salud (Aseguramiento en salud  de población a cargo del INPEC )"/>
        <s v=" % de aislamientos de internos calificados como fuente de contagio e infección realizados a conformidad en un área de aislamiento adecuado"/>
        <s v="% de consultas en psiquiatría atendidas en el establecimiento máximo a los 120 días calendario posteriores a la expedición de la orden del médico"/>
        <s v="% de exámenes de ingreso sobre el estado de salud física y mental realizados "/>
        <s v="% de personas privadas de la libertad a los que se les suministra los esquemas de planificación familiar"/>
        <s v="% de mujeres en etapa materno perinatal que se encuentran en control en el establecimiento penitenciaro y carcelario"/>
        <s v="% de personas hospitalizadas por trastornos mentales y del comportamiento con la red extramural en salud"/>
        <s v="% de personas privadas de la libertad del Fondo Nacional de Salud que tiene atención integral en los programas de promoción y mantenimiento de la salud"/>
        <s v="% de personas privadas de la libertad que han tenido al menos una cita de medicina general en el último año"/>
        <s v="% de personas privadas de la libertad que recibieron atención en medicina general dentro de los 3 días hábiles siguientes a la solicitud"/>
        <s v="% de atenciones externas en salud autorizadas"/>
        <s v="% de atenciones externas en salud programadas en la red extramural "/>
        <s v="% de atenciones externas en salud cumplidas"/>
        <s v="% de consultas en ginecología atendidas en el establecimiento penitenciario y carcelario"/>
        <s v="% de consultas en odontología atendidas en el establecimiento por un odontólogo calificado"/>
        <s v="% de consultas en odontología atendidas por un odontólogo calificado en el establecimiento máximo a los 3 días hábiles de la solicitud"/>
        <s v="% de consultas en Pediatría atendidas en el establecimiento penitenciario y carcelario"/>
        <s v="% de medicamentos suministrados conforme a lo establecido en la prescripción generada a favor de la PPL dentro de las 48 horas siguientes a la emisión de la orden"/>
        <s v="% de personas privadas de la libertad en situación médica de urgencia atendidas dentro de las 24 horas siguientes al registro de la necesidad"/>
        <s v="% de personas privadas de la libertad que presentó una atención inicial de urgencias dentro de las 24 horas"/>
        <s v="% de personas privadas de la libertad que cuentan con historia clínica del Fondo Nacional de Atención en Salud que cumpla con los atributos de confidencialidad, conservación, integralidad y custodia"/>
        <s v="** No aplica a las intituciones USPEC - INPEC ** % de personas privadas de la libertad diagnósticado con patología mental que después de salir del centro de reclusión tienen continuidad en el servicio de salud mental"/>
        <s v="% de ocupación del área de comedores"/>
        <s v="% PPL que cuentan con una cama individual o litera cuyo tamaño mínimo sea de 2 m * 0,8 m, equivalente a 1,6 m2 de superficie/persona al interior de la celda que le fue asignada"/>
        <s v="% de personas privadas de la libertad intramural que cuentan con un espacio total de reclusión mínimo (20m2 para las ppl sin discapacidad y el determinado por el Comité para las ppl con discapacidad)"/>
        <s v="% de personas privadas de la libertad con entrega de kit de aseo en los últimos cuatro meses"/>
        <s v="% de celdas en uso cuya distancia mínima entre el piso y el techo es mínimo 2,45 m de alto"/>
        <s v="% de personas privadas de la libertad intramural con ropa  de cama individual disponible en buenas condiciones"/>
        <s v="% de camastros dispuestas con el espaciado mínimo requerido"/>
        <s v="¿El ERON cuenta con fumigación realizada dentro de los últimos 365 días?"/>
        <s v="% de  duchas en buen estado y óptimo estado de funcionamiento"/>
        <s v="% de suficiencia de duchas en buen estado y óptimo estado de funcionamiento"/>
        <s v="%  de duchas en disponibles para su uso las 24 horas del dia"/>
        <s v="% de duchas en área mínima requerida (1.2m2 por ducha)"/>
        <s v="% de celdas en uso cuya distancia minima entre las paredes es de 2,15m"/>
        <s v="% de celdas en uso cuyas aberturas constituyen mínimo el 10% de la superficie del área de la celda"/>
        <s v="% de celdas en uso con ventilación óptima"/>
        <s v=" % de espacios para el desarrollo de visitas íntimas que cuentan con batería sanitaria completa en buen estado y óptimo funcionamiento (sanitario, ducha, lavamanos)"/>
        <s v="% de celdas para el desarrollo de visitas íntimas que cuentan el mobiliario requerido para estas instalaciones"/>
        <s v="% de celdas para el desarrollo de visitas íntimas que cuentan seguridad, privacidad "/>
        <s v="% de internas gestantes y/o lactantes con hijos/as a su cargo al interior de las instalaciones que cuentan con alojamiento temporal especializado"/>
        <s v="% de espacios para el desarrollo de visitas intimas con un área minima de 3,4m2"/>
        <s v="% de reparaciones a baterias sanitarias realizadas en menos de 3 días calendario"/>
        <s v="% de servicios sanitarios (lavamanos y sanitario) en buen estado y óptimo funcionamiento"/>
        <s v="% de servicios sanitarios (lavamanos y sanitario) en cubiculos mínimo de 1,2m2 por bateria sanitaria"/>
        <s v="% de suficiencia de servicios sanitario en buen estado y óptimo estado de funcionamiento"/>
        <s v="% de personas privadas de la libertad intramural en reclusión colectiva y que permanecen al menos 10 horas por fuera de la celda que cuentan con un espacio de reclusión mínimo de 3.4m2"/>
        <s v="% de personas privadas de la libertad intramural en reclusión individual y que permanecen al menos 10 horas por fuera de la celda que cuentan con un espacio de reclusión mínimo de 5.4m2"/>
        <s v="% de personas privadas de la libertad intramural en reclusión colectiva y que permanecen entre 6 y menos de 10 horas por fuera de la celda que cuentan con un espacio de reclusión mínimo de 4.4m2"/>
        <s v="% de personas privadas de la libertad intramural en reclusión individual y que permanecen entre 6 y menos de 10 horas por fuera de la celda que cuentan con un espacio de reclusión mínimo de 6.4m2"/>
        <s v="% de personas privadas de la libertad intramural en reclusión colectiva y que permanecen menos de 6 horas por fuera de la celda que cuentan con un espacio de reclusión mínimo de 5.4m2"/>
        <s v="% de personas privadas de la libertad intramural en reclusión individual y que permanecen menos de 6 horas por fuera de la celda que cuentan con un espacio de reclusión mínimo de 7.4m2"/>
        <s v="¿El ERON cuenta con una sala de espera protegida para la atención en salud?"/>
        <s v="¿El ERON cuenta con con una sala de tratamiento y entrevista donde los reclusos sean entrevistados en forma privada?"/>
        <s v="% de personas privadas de la libertad intramural en calidad de sindicado con respaldo financiero de la respectiva entidad territorial"/>
        <s v="% de personas privadas de la libertad intramural en calidad de sindicadas recluidas en un lugar aislado de las personas condenadas."/>
        <s v="¿Se diseñaron las normas técnicas sobre privación de la libertad?"/>
        <s v="Diseño del Sistema de Información de la Política Criminal que permite la evaluación y la retroalimentación de las medidas en cada etapa de la política pública."/>
        <s v="¿Se diseñó un plan de transformación y humanización del Sistema Carcelario que contempla reformas normativas para racionalizar el uso de las medidas privativas de la libertad?"/>
        <s v=" ¿Se diseñó la campaña de concientización sobre la privación de la libertad?_x000a_"/>
        <s v="¿Se diseñó un Plan de transformación y humanización del Sistema Carcelario que contempla políticas o estrategias para modernizar el sistema judicial?"/>
        <s v="% de Iniciativas legislativas que cuentan con el concepto técnico del Consejo Superior de Política Criminal "/>
        <s v="¿Se diseñó un Plan de transformación y humanización del Sistema Carcelario que contempla políticas o estrategias para racionalizar el uso de la detención preventiva"/>
        <s v="¿Se diseñó un Plan de transformación y humanización del Sistema Carcelario que contempla políticas o estrategias para promover los subrogados penales?"/>
        <s v="% ERON que cuentan con órganos colegiados conformados para apoyar la implementación del Plan Integral de Programas y Actividades de Resocialización, con los profesionales designados formalmente para su funcionamiento con los perfiles definidos en la Resol"/>
        <s v="% ERON que cuentan con funcionarios suficientes para adelantar los programas de resocialización con los perfiles definidos en el marco normativo vigente."/>
        <s v="% ERON que cuentan con cupos suficientes de programas de trabajo en el plan ocupacional para cubrir a la PPL"/>
        <s v="% de suficiencia de cupos laborales ofertados a las PPL como parte del programa de resocialización"/>
        <s v="% de PPL asignadas a programas de enseñanza."/>
        <s v="% de PPL que trabajan afiliados a ARL"/>
        <s v="% de cobertura de los programas de estudio ofrecidos a las PPL como parte del programa de resocialización"/>
        <s v="% ERON que cuentan con cupos suficientes de programas de estudio en el plan ocupacional para cubrir a la PPL / Número de establecimientos) * 100 = Porcentaje de cumplimiento"/>
        <s v="% de ERON que cuentan con estrategias implementadas para la integración de la PPL con familiares y allegados."/>
        <s v="% de PPL que cuentan con acompañamiento  de un equipo de profesionales en ciencias sociales y humanas como parte del programa de resocialización para apoyar los procesos de integración social y familiar"/>
        <s v="% de PPL que cuentan con vínculos sociales o familiares que apoyan el proceso de resocialización"/>
        <s v="% de ERON que garantizan actividades de recreación, cultura y deporte a las PPL como parte del programa de resocialización"/>
        <s v="% de cobertura de los programas de cultura y deporte ofrecidos a las PPL como parte del programa de resocialización"/>
        <s v="% de personas privadas de la libertad que tienen la posibilidad de practicar ejercicio durante mínimo una hora al día"/>
        <s v="% ERON que garantizan acceso a visita virtual"/>
        <s v="% de Establecimiento que cumplen con el Plan Integral de Gestión Ambiemtal (PIGA) de acuerdo al manual establecido por el INPEC"/>
        <s v="% de cuentas de servicios públicos que se encuentran al día en el pago de facturas"/>
        <s v="% de personas privadas de la libertad intramural con acceso mínimo diario  de 16 a 25 litros de agua con acceso continiuo a ella"/>
        <s v="% de celdas en uso que tienen por lo menos dos cubos para la basura en óptimo estado de funcionamiento"/>
        <s v=" % de grifos en uso y buen estado por espacio destinado para 2 sanitarios"/>
        <s v="% de grifos en uso y buen estado destinados a las celdas de visita íntima, situado en el interior de la zona."/>
        <s v="¿El ERON cuenta con la prestación contínua e ininterrumpida de servicios públicos domiciliarios?"/>
        <s v="¿El ERON es aseado por lo menos una vez al día surtiéndose los procesos de barrido y trapeado en el lapso a medir?"/>
        <s v="% de limpiezas y desinfecciones diarias realizadas a los sanitarios"/>
        <s v="¿El ERON cuenta con un concepto positivo de la calidad del agua de acuerdo con los parámetros y características fijadas en el artículo 23 de la Resolución 2115 del 22 de junio de 2007, expedida por el Ministerio de la Protección Social?"/>
        <s v="% de personas privadas de la libertad intramural con acceso mínimo diario de 10 litros de agua en situación de emergencia con acceso continuo a ella."/>
        <s v="% de personas privadas de la libertad intramural con acceso mínimo diario de 10 litros de agua en situación de emergencia con acceso continiuo a ella."/>
        <s v="% de personas privadas de la libertad intramural con acceso mínimo diario de 50 litros de agua con acceso continiuo a ella"/>
        <s v="% de pacientes internados con acceso díario mínimo de 60 litros de agua"/>
        <s v="% de pacientes en tratamiento del cólera o enfermedades que tengan como causa o efecto la deshidratación con acceso díario mínimo de 60 litros de agua"/>
        <s v="% de visitas a las que se les suministró preservativos para el desarrollo de visitas íntimas"/>
        <s v="% de pacientes ambulatorios con acceso díario mínimo de 5 litros de agua"/>
        <s v="% de agua almacenada en los contenedores con respecto a la cantidad de fluido necesario para un día"/>
        <s v="Porcentaje de grifos en uso y buen estado por cada 200 personas privadas de la libertad en situaciones de emergencia."/>
        <s v=" ¿En el ERON se recolecta y almacena correctamente a diariao  los residuos peligrosos provenientes del área de tratamiento médico y odontológico?"/>
        <s v="% de celdas para el desarrollo de visitas íntimas que cuentan con acceso a agua potable"/>
      </sharedItems>
    </cacheField>
    <cacheField name="FORMA DE MEDICIÓN INDICADOR DE ESTANDAR MINIMO CONSTITUCIONALMENTE ASEGURABLE" numFmtId="0">
      <sharedItems containsBlank="1" count="113">
        <s v="(Número de personas privadas de la libertad capacitadas sobre PQRS / Número total de PPL ) * 100"/>
        <s v="(Número de personal del INPEC capacitados sobre PQRS / Número total de funcionarios del INPEC) * 100"/>
        <s v="Establecimientos con el personal necesario de funcionarios administrativos de la oficina jurídica/total de establecimientos * 100"/>
        <s v="Numero las personas privadas de la libertad que recibieron capacitación sobre el trámite de PQRS dentro de las primeras 72 horas al ingreso al establecimiento de reclusión / Número de PPL que ingresarion durante el periodo de medición) * 100 = Porcentaje "/>
        <s v="Número de JEPMS visitan los centros de reclusión con la periodicidad que indica la ley (2 veces a la semana) /número total de JEPMS *100 "/>
        <s v="Total de Defensores Públicos, adscritos al programa de penal, que se se encuentran disponibles para cumplir la demanda de la PPL condenada que requiere asesoría y/o representación para la obtención de subrogados penales o beneficios administrativos. / Núm"/>
        <s v="Número de traslados de la PPL efectuados por el INPEC para audiencias judiciales/número de traslados de la PPL solicitados por los jueces competentes *100"/>
        <s v="Número de cartillas biográficas y los fólderes de evidencias de la PPL que contengan todos los documentos necesarios para establecer la situación jurídica de la PPL y deben estar disponibles para las autoridades del INPEC, organismos de control y judicial"/>
        <s v="Número de derechos de petición presentados por la población privada de la libertad intramural con respuesta oportuna, suficiente, completa, definitiva, clara y motivada razonablemente / Número de derechos de petición dirigidos a la administración del INPE"/>
        <s v="Número de derechos de petición presentados por la población privada de la libertad intramural con respuesta oportuna, suficiente, completa, definitiva, clara y motivada razonablemente / Número de derechos de petición presentados por la población privada d"/>
        <s v="Número de establecimientos en los que el coordinador (a) de la oficina jurídica es un funcionario administrativo de profesión abogado (a) asignado mediante acto adminstrativo/ el número total de ERON *100"/>
        <s v="Número de personas sindicadas con boleta de libertad y condenadas con pena cumplida, que aun permanecen en el establecimiento. / Número de personas privadas de la libertad intramural * 100"/>
        <m/>
        <s v="Número de personas que realizan manipulación de alimentos capacitados en buenas practicas de manufactura de alimentos/ Número de personas que realizan manipulación de alimentos * 100"/>
        <s v="Número de personas privadas de la libertad intramural a las que se le suministra alimentos en horarios que se ajustan a los del común de la sociedad / Número de personas privadas de la libertad intramural * 100_x0009__x0009__x0009__x0009__x0009_"/>
        <s v="Número de niños(as) que habitan en centros de reclusión en atención bajo la Estrategia de Atención Integral &quot;De cero a siempre&quot; y/o el Esquema de los &quot;Primeros mil días de vida&quot; / Número de niños(as) que habitan en centros de reclusión * 100"/>
        <s v="Número de personas privadas de la libertad intramural a las que se le suministra alimentos en óptimas condiciones de conservación / Número de personas privadas de la libertad intramural * 100_x0009__x0009__x0009__x0009__x0009_"/>
        <s v="Número de personas privadas de la libertad intramural a las que se le suministra alimentos en óptimas condiciones de  nutrición / Número de personas privadas de la libertad intramural * 100"/>
        <s v="Número de personas privadas de la libertad intramural a las que se le suministra alimentos en óptimas condiciones de preparación / Número de personas privadas de la libertad intramural * 100"/>
        <s v="Número de personas que reciben alimentación de acuerdo al documento de condiciones especiales/ Número de personas privadas de la libertad en elestablecimiento * 100."/>
        <s v="Número de personas a cargo del INPEC con cobertura de atención en salud / Número de personas a cargo del INPEC * 100"/>
        <s v="Número de aislamientos de PPL calificados como fuente de contagio e infección realizados a conformidad en un área de aislamiento / Número de aislamientos solictados de PPL calificados como fuente de contagio e infección  * 100"/>
        <s v="Número de consultas en psiquiatría  atendidas de la PPL del Fondo Nacional de Salud en el establecimiento máximo a los 120 días calendario posteriores a la expedición de la orden del médico / Número de consultas en psiquiatría solicitadas  de la PPL del F"/>
        <s v="Número de exámenes de ingreso sobre su estado de salud física y mental realizados/   _x000a_Número de altas realizadas en el ERON * 100 "/>
        <s v="Número de personas privadas de la libertad intramural del Fondo Nacional de Atención en Salud a los que se les suministra los esquemas de planificación familiar / Número de personas privadas de la libertad intramural del Fondo Nacional de Atención en Salu"/>
        <s v="Número de mujeres PPL del Fondo Nacional de Salud en etapa materno perinatal que se encuentran en control en el establecimiento /  Número total de mujeres PPL del Fondo Nacional de Salud en etapa materno perinatal en el establecimiento * 100"/>
        <s v="Número de personas privadas de la libertad hospitalizadas, por trastornos mentales y del comportamiento con la red extramural en salud del Fondo Nacional de Salud / Número de personas privadas de la libertad con  trastornos mentales y del comportamiento c"/>
        <s v="Número de personas privadas de la libertad que tiene atención integral en los programas de promoción y mantenimiento del Fondo Nacional de Salud / Número de personas privadas de la libertad del Fondo Nacional de Salud * 100"/>
        <s v="Número de personas privadas de la libertad del Fondo Nacional en Salud que han tenido al menos una cita de medicina general en el último año / Número de personas privadas de la libertad intramural del Fondo Nacional en Salud  * 100 "/>
        <s v="Número de solicitudes realizadas por personas privadas de la libertad del Fondo Nacional de Salud que recibieron atención en medicina general dentro de los 3 días hábiles siguientes a la solicitud / Número total de solicitudes en atención de medicina gene"/>
        <s v="Número de atenciones externas en salud autorizadas  a PPL  Fondo Nacional de atención en salud/ Número de atenciones externas  a PPL  Fondo Nacional de atención en salud en salud ordenadas * 100"/>
        <s v="Número de atenciones de la red extramural a la PPL del Fondo Nacional de Atención en Salud  programadas / Número de atenciones a red extramural a la PPL del Fondo Nacional de Atención en Salud   autorizadas * 100"/>
        <s v="Número de atenciones en la red extramural en salud cumplidas  a la PPL  del Fondo Nacional de Atención en Salud  / Número de atenciones en la red extramural en salud programadas  a la PPL del Fondo Nacional de Atención en Salud  * 100_x000a_"/>
        <s v="Número de consultas en ginecología realizadas en el establecimiento a la  PPL del Fondo Nacional de Atención en Salud / Número de consultas en ginecología solicitadas en el establecimiento a la  PPL del Fondo Nacional de Atención en Salud * 100 "/>
        <s v="Número de consultas en odontología realizadas a PPL del Fondo Nacional de Atención en Salud por un odontólogo calificado en el establecimiento / Número de consultas en odontología requeridas por PPL del Fondo Nacional de Atención en Salud en el establecim"/>
        <s v="Número de consultas en odontología realizadas por un odontólogo calificado en el establecimiento máximo a los 3 días hábiles de la solicitud a la PPL del Fondo Nacional de Atención en Salud / Número de consultas en odontología requeridas en el establecimi"/>
        <s v="Número de consultas en pediatría realizadas en el establecimiento a niños y niñas menores de tres años que convivien con sus madres al interior de ERON del Fondo Nacional de Atención en Salud / Número de consultas solicitadas por el establecimiento a niño"/>
        <s v="Número de medicamentos suministrados conforme a lo establecido en la prescripción generada a favor del PPL del Fondo Nacional de Atención en Salud dentro de las 48 horas / Número de medicamentos solicitados por la PPL del Fondo Nacional de Atención en Sal"/>
        <s v="Número de personas privadas de la libertad en situación médica de urgencia atendidas dentro de las 24 horas siguientes al registro de la necesidad / Número de personas privadas de la libertad registradas que presentaron situación médica de urgencia * 100"/>
        <s v="Número de personas privadas de la libertad en situación médica de urgencia atendidas dentro de las 24 horas siguientes al registro de la necesidad / Número de personas privadas de la libertad registradas que presentaron situación médica de urgencia * 100 "/>
        <s v="Número de personas privadas de la libertad que recibieron atención inicial de urgencias dentro de las primeras 24 horas / Número de personas privadas de la libertad que requirió atención inicial de urgencias * 100"/>
        <s v="Número de personas privadas de la libertad del  Fondo Nacional de Atencion en Salud que cuentan con Historia Clínica que cumpla con los atributos de confidencialidad, conservación, integralidad y custodia / Número de Personas Privadas de la Libertad activ"/>
        <s v="** No aplica a las intituciones USPEC - INPEC ** Número de personas privadas de la libertad diagnósticado con patología mental que después de salir del centro de reclusión tienen continuidad en el servicio de salud mental / Número de personas privadas de "/>
        <s v="Número de personas privadas de la libertad / Capacidad del área de comedores "/>
        <s v="Número de PPL que cuentan con una cama individual o litera cuyo tamaño mínimo sea de 2 m * 0,8 m, equivalente a 1,6 m2 de superficie por persona / Número de PPL"/>
        <s v="% de personas privadas de la libertad intramural que cuentan con un espacio total de reclusión mínimo (20m2 para las ppl sin discapacidad y el determinado por el Comité para las ppl con discapacidad) / Número de personas privadas de la libertad intramural"/>
        <s v="Número de personas privadas de la libertad que cuentan con un espacio total de reclusión mínimo de 20m2 (o más en el caso de las personas en situación de discapacidad física, si fuere del caso) / Número de personas privadas de la libertad intramural * 100"/>
        <s v="Número de personas privadas de la libertad que han recibido kit de aseo en los ultimos cuatro meses / Número de personas privadas de la libertad en el establecimiento. * 100"/>
        <s v="Número de celdas en uso cuya distancia mínima entre el piso y el techo es de 2,45 m de alto/ Número de celdas en uso * 100"/>
        <s v="Número de personas privadas de la libertad intramural con ropa de cama disponible en buenas condiciones  / Número de personas privadas de la libertad * 100"/>
        <s v="Número de camastros disponibles con un espaciado horizontal mínimo de 1.5m y/o vertical de 1.2m de distancia / Número de camastro disponibles * 100"/>
        <s v="Binario (Si - No)"/>
        <s v="Número de duchas en buen estado y óptimo estado de funcionamiento disponibles para su uso / Número de duchas) * 100"/>
        <s v="Número de duchas en buen estado y óptimo estado de funcionamiento disponibles para su uso las 24 horas del día / (Número de personas privadas de la libertad intramural / 50) * 100"/>
        <s v="Número de duchas disponibles para su uso las 24 horas del día / Número de duchas) * 100"/>
        <s v="Número de duchas en áre minima de 1.2 m2 / (Número de duchas) * 100"/>
        <s v="Número de celdas en uso cuya distancia mínima entre las paredes es de 2,15 m / _x000a_Número de celdas en uso * 100"/>
        <s v="Número de celdas en uso cuyas aberturas constituyen mínimo el 10% de la superficie del área de la celda / Número de celdas en uso * 100"/>
        <s v="Número de celdas en uso con ventilación entre 0,1 y 1,4 m3/minuto/persona / Número de celdas en uso * 100_x000a__x000a_o_x000a__x000a_Número de celdas en uso con ventilación entre 0,1 y 0,2 m3/minuto/m2 / Número de celdas en uso * 100"/>
        <s v="Número de espacios para el desarrollo de visitas íntimas que cuentan con batería sanitaria completa en buen estado y óptimo funcionamiento (sanitario, ducha, lavamanos) / Número de celdas para el desarrollo de visitas íntimas disponible * 100 "/>
        <s v="Número de celdas para el desarrollo de visitas íntimas que cuentan el mobiliario requerido para estas instalaciones / Número de celdas para el desarrollo de visitas íntimas disponible * 100"/>
        <s v="Número de celdas para el desarrollo de visitas íntimas que cuentan seguridad, privacidad / Número de celdas para el desarrollo de visitas íntimas requeridos * 100"/>
        <s v="Número de internas gestantes y/o lactantes con hijos a su cargo al interior de las instalaciones que cuentan con alojamiento temporal especializado / Número de internas gestantes y/o lactantes con hijos a su cargo al interior de las instalaciones* 100"/>
        <s v="Número de espacios para el desarrollo de visitas intimas con un área minimo de 3,4m2 / Número de espacios para visita intima disponibles * 100"/>
        <s v="Número de reparaciones a baterias sanitarias realizadas en menos de 3 días calendario / Número de reparaciones a baterías sanitarias solicitadas"/>
        <s v="Número de servicios sanitarios (lavamanos y sanitario) en buen estado y óptimo estado de funcionamiento / Número de servicios saniriarios (Lavamanos y Sanitarios) * 100"/>
        <s v="Número de servicios sanitarios (lavamanos y sanitario) en cubiculos mínimo de 1,2m2 por bateria sanitaria /  Número de servicios saniriarios (Lavamanos y Sanitarios) * 100"/>
        <s v="Número de servicios sanitarios en óptimo estado de funcionamiento en cubículo mínimo de 1.2m2 por batería sanitaria / (Número de personas privadas de la libertad intramural / 25) * 100"/>
        <s v="Número de personas privadas de la libertad intramural en reclusión colectiva y que permanecen al menos 10 horas por fuera de la celda que cuentan con un espacio de reclusión mínimo de 3.4m2 / Número de personas privadas de la libertad intramural en reclus"/>
        <s v="Número de personas privadas de la libertad intramural en reclusión individual y que permanecen al menos 10 horas por fuera de la celda que cuentan con un espacio de reclusión mínimo de 5.4m2 / Número de personas privadas de la libertad intramural en reclu"/>
        <s v="Número de personas privadas de la libertad intramural en reclusión colectiva y que permanecen entre 6 y menos de 10 horas por fuera de la celda que cuentan con un espacio de reclusión mínimo de 4.4m2 / Número de personas privadas de la libertad intramural"/>
        <s v="Número de personas privadas de la libertad intramural en reclusión individual y que permanecen entre 6 y menos de 10 horas por fuera de la celda que cuentan con un espacio de reclusión mínimo de 6.4m2 / Número de personas privadas de la libertad intramura"/>
        <s v="Número de personas privadas de la libertad intramural en reclusión colectiva y que permanecen menos de 6 horas por fuera de la celda que cuentan con un espacio de reclusión mínimo de 5.4m2 / Número de personas privadas de la libertad intramural en reclusi"/>
        <s v="Número de personas privadas de la libertad intramural en reclusión individual y que permanecen menos de 6 horas por fuera de la celda que cuentan con un espacio de reclusión mínimo de 7.4m2 / Número de personas privadas de la libertad intramural en reclus"/>
        <s v="Número de personas privadas de la libertad intramural en calidad de sindicado con respaldo financiero de la respectiva entidad territorial / Número de personas privadas de la libertad intramural en calidad de sindicado"/>
        <s v="personas privadas de la libertad intramural en calidad de sindicadas recluidas en un lugar aislado de las personas condenadas / Total de personas  privadas de la libertad intramural en calidad de sindicadas * 100"/>
        <s v="Conceptos técnicos del Consejo Superior de Política Criminal / iniciativas legislativas con incidencia político criminal remitidas al CSPC x  100"/>
        <s v="(Número de ERON que cuentan con órganos colegiados conformados (Junta de distribución de patios y asignación de celdas, consejo de disciplina, consejo de evaluación y tratamiento, junta de evaluación de estudio, trabajo y enseñanza) para apoyar la impleme"/>
        <s v="Número de ERON que cuentan con los funcionarios suficientes para adelantar los programas de resocializaciòn con los perfiles definidos en el marco normativo vigente  / Número de ERON * 100"/>
        <s v="(Número de ERON que cuentan con cupos suficientes de programas de trabajo para cubrir a la PPL de acuerdo con el tratamiento penitenciario / Número de establecimientos) *100"/>
        <s v="Número de cupos disponibles en programas de trabajo  / número de PPL que cumple con el requisito de alfabetizaciòn *100"/>
        <s v="(Número de PPL asignada en programas de enseñanza dentro del periodo de mediciòn  / Número de PPL elegibles) * 100"/>
        <s v="(Número de PPL que trabajan afiliados a ARL / Número de PPL que trabajan ) * 100 = Porcentaje de cumplimiento"/>
        <s v="(Número de PPL asignadas en programas de estudio  dentro del periodo de mediciòn / Número de PPL )"/>
        <s v="Número de ERON que cuentan con cupos suficientes de programas de estudio para cubrir a la PPLde acuerdo con el tratamiento penitenciario / Número de establecimientos"/>
        <s v="Número de ERON cuentan con estrategias implementadas de integración con los familiares y allegados de las PPL / Número de ERON "/>
        <s v="Número de PPL que cuentan con acompañamiento de un equipo de profesionales en ciencias sociales y humanas para acompañar los procesos de integración social y familiar / Número de PPL) * 100"/>
        <s v="Número de PPL que cuentan con vínculos sociales o familiares que apoyan el proceso de resocialización / Número de PPL _x0009__x0009__x0009__x0009__x0009_"/>
        <s v="(Número de PPL condenadas que cuentan con vínculos sociales o familiares que apoyan el proceso de resocialización / Número de PPL condenadas) * 100 = Porcentaje de cumplimiento"/>
        <s v="(Número de establecimientos que garantizan que durante el tiempo fuera de celda los internos tengan acceso a elementos recreativos (juegos), para el desarrollo de actividades físicas (deportes) y culturales (libros, etc) / Número de establecimientos) * 10"/>
        <s v="PPL que participa en programas de recreación, cultura y deporte / Número de ppl *100     "/>
        <s v="Número de personas privadas de la libertad que tienen la posibilidad de practicar ejercicio durante mínimo una hora al día / Número d epersonas privadas de la libertad"/>
        <s v="(Número de establecimientos que garantizan acceso a visita virtual / Número de establecimientos) * 100 = Porcentaje de cumplimiento"/>
        <s v="Numero de Establecimiento que cumplen con el Plan Integral de Gestión Ambiemtal (PIGA) de acuerdo al manual establecido por el INPEC / nùmero de establecimiento de reclusión del orden nacional"/>
        <s v="Número de cuentas de servicios públicos que se encuentran al día en el pago de facturas / Núemro de cuentas de servicios públicos"/>
        <s v="Número de personas privadas de la libertad intramural con acceso mínimo diario de 16 a 25 litros de agua con acceso continuo a ella / Número de personas privadas de la libertad intramural * 100"/>
        <s v="Número de celdas en uso que tienen por lo menos dos cubos para la basura en óptimo estado de funcionamiento / Número de celdas en uso * 100"/>
        <s v="Número grifos en uso y buen estado/ (Número de sanitarios  / 2) * 100"/>
        <s v="Número grifos en uso  y buen estado destinados para celdas de visita íntima/ (Número de celdas destinadas a visita íntima / 3) * 100"/>
        <s v="Número de limpiezas y desinfecciones realizadas a la semana a los sanitarios / (2 Días (Numero de Reclusos)/25) * 100"/>
        <s v="Número de personas privadas de la libertad intramural con acceso mínimo diario de 10 litros de agua en situación de emergencia con acceso continiuo a ella / Número de personas privadas de la libertad intramural * 100"/>
        <s v="Número de personas privadas de la libertad intramural con acceso mínimo diario de 50 litros de agua con acceso continiuo a ella / Número de personas privadas de la libertad intramural * 100"/>
        <s v="Número de pacientes internados con acceso díario mínimo de 60 litros de agua / Número de pacientes internados * 100"/>
        <s v="Número de pacientes en tratamiento del cólera o enfermedades que tengan como causa o efecto la deshidratación con acceso díario mínimo de 60 litros de agua / Número de pacientes  en tratamiento del cólera o enfermedades que tengan como causa o efecto la d"/>
        <s v="Número de encuentros a los que se les suministró preservativos para el desarrollo de visitas íntimas / Número de encuentros de visitas íntimas realizados"/>
        <s v="Número de pacientes ambulatorios con acceso díario mínimo de 5 litros de agua  / Número de pacientes ambulatorios * 100"/>
        <s v="Capacidad de almacenamiento de agua (m3) / Volumen de agua que se requiere almacenar para el consumo de un día (m3) * 100"/>
        <s v="Número grifos en uso y buen estado en situación de emergencia/(personas privadas de la libertad intramural / 200) * 100"/>
        <s v="Número de espacios para el desarrollo de visitas íntimas que cuentan con acceso a agua potable / Número de espacios requeridos * 100"/>
        <s v="Número de PPL que cuentan con vínculos sociales o familiares que apoyan el proceso de resocialización / Número de PPL      " u="1"/>
        <s v="Número de personas privadas de la libertad intramural a las que se le suministra alimentos en óptimas condiciones de conservación / Número de personas privadas de la libertad intramural * 100     " u="1"/>
        <s v="Número de exámenes de ingreso sobre su estado de salud física y mental realizados/    _x000a_Número de altas realizadas en el ERON * 100 " u="1"/>
        <s v="Número de personas privadas de la libertad intramural a las que se le suministra alimentos en horarios que se ajustan a los del común de la sociedad / Número de personas privadas de la libertad intramural * 100     " u="1"/>
      </sharedItems>
    </cacheField>
    <cacheField name="RESPONSABLE DEL ESTANDAR" numFmtId="0">
      <sharedItems containsBlank="1" count="10">
        <s v="INPEC"/>
        <m/>
        <s v="Defensoria del Pueblo"/>
        <s v="USPEC"/>
        <s v="INPEC - ICBF"/>
        <s v="INPEC - USPEC"/>
        <s v="** No aplica a las intituciones USPEC - INPEC **"/>
        <s v="Ministerio de Justicia y del Derecho"/>
        <s v="Ministerio de Justicia y del Derecho - Defensoria"/>
        <s v="INPEC - MinJusticia"/>
      </sharedItems>
    </cacheField>
    <cacheField name="TAREA" numFmtId="0">
      <sharedItems containsBlank="1" count="179">
        <s v=" La ENP deberá estructurar una capacitación en todos los aspectos legales, administrativos y penitenciarios relativos a las PQRS. Dejando constancia de ello"/>
        <s v="La ENP deberá garantizar que la capacitación en PQRS se le otorgue a los alumnos nuevos y a todos los cursos de ascenso. Dejando constancia de ello"/>
        <m/>
        <s v="El area de gestión humana del INPEC deberá definir los requisitos y perfiles del equipo de trabajo de las oficinas jurídicas"/>
        <s v=" Ningún funcionario del CCV debe estar adscrito en la oficina jurídica, salvo las excepciones prescritas en el marco normativo vigente"/>
        <s v="A la la oficina de talento humano del INPEC crear un lineamiento  para la conformación de las oficinas jurídicas de los ERON"/>
        <s v="Los ERON deberán brindar, a las personas que lo deseen, capacitación en PQRS en el contexto carcelario y penitenciario. Dejando constancia de ello"/>
        <s v="Se deberá crear un mecanismo que garantice la comparecencia de los JEMPS  a los centros de reclusión para verificar el lugar y condiciones de reclusión (articulación interinstitucional)"/>
        <s v="Se deberá crear un sistema de registro en el que se pueda observar la trazabilidad y motivos que impidieron el traslado para audiencias judiciales"/>
        <s v="El traslado de establecimiento de reclusión de una PPL, deberá realizarse simultaneamente con el respectivo fólder de evidencias"/>
        <s v="La oficinas jurídicas de los ERON deberán determinar la infraestructura y personal necesario para que todos los fólderes de la PPL  estén actualizados"/>
        <s v="Disponer en los ERON un canal de comunicación entre los internos y la administración carcelaria que le facilite a la ppl realizar peticiones. "/>
        <s v="Llevar un registro de las solicitudes hechas por los reclusos"/>
        <s v="El SISIPEC debe estar actualizado y unificado  y las autoridades judiciales deben tener acceso al SISIPEC actualizado y unificado"/>
        <s v="Ser diligente para garantizar que la petición llegue a su destinatario oportunamente"/>
        <s v="Si el destinatario no es competente para resolver la petición deberá remitirla a quien sea competente"/>
        <s v="Si bien las peticiones pueden ser resueltas, positiva o negativamente, garantizar que las respuestas sean adecuadas, serias, de fondo, precisa, congruente y coherente (su pretensión debe ser identificada correctamente), pronta, oportuna, suficiente, comp"/>
        <s v="La petición debe ser notificar eficazmente al interno la respuesta a la petición"/>
        <s v="Evitar demoras injustificadas al responder. De haber una, esta debe ser justificada y probada"/>
        <s v="Regular el procedimiento de este derecho fundamental (derecho de petición) en los reglamentos y protocolos de los establecimientos carcelarios, el cual debe de incluir un método que garantice la confidencialidad de las comunicaciones entrantes y salientes"/>
        <s v="Disponer un canal expedito a través de la oficina jurídica para que los internos presenten sus peticiones, tanto al mismo centro penitenciario en el que se encuentran, como al INPEC, al juez de ejecución de penas, a prestador de salud o a cualquier otra e"/>
        <s v="Llevar un libro de registro de peticiones, en el que la oficina jurídica consigne la fecha de recibo y el trámite que se le dé a las mismas"/>
        <s v="Entregar al peticionario o la peticionaria constancia de la fecha en que su solicitud es registrada y, en el caso de peticiones a entidades externas al centro de reclusión, la oficina jurídica deberá informarle al solicitante la fecha en que su petición f"/>
        <s v="Comprobar que la misma (derechos de petición) ha llegado a su destino"/>
        <s v="Adecuar los formatos de recepción de correspondencia a fin de que en ellos se pregunte por la modalidad de correo seleccionada por cada persona en situación de privación de la libertad"/>
        <s v="Diseñar un sistema de registro, trámite y respuesta de las solicitudes que las personas privadas de la libertad realizan a través de la oficina jurídica de cada establecimiento carcelario. (Tal sistema debe prever la entrega de una constancia al peticiona"/>
        <s v="_x000a__x000a_Se garantizará la exclusividad de estos funcionarios a la oficina juídica a. Así mismo, no podrán ser utilizados para cumplir turnos al interior de los establecimientos,  ni para los traslados de la PPL. "/>
        <s v="Adicionalmente, asegurar que en todos los centros de reclusión del país, las personas privadas de la libertad tengan acceso al contenido de las sentencias T-388 de 2013 y T-762 de 2015, así como a la documentación del seguimiento (autos de la Corte e info"/>
        <s v="La información asociada a las solicitudes de redención, sustitución de pena o de libertad condicional tramitadas a travez del iINPEC serán registradas en las bases de datos sobre el Sistema Penitenciario, de tal modo que la política criminal se alimente d"/>
        <s v="En aras de establecer un mecanismo de evacuación célere de las solicitudes de los internos en esta materia (de redención, sustitución de pena o de libertad condicional), deberá conformarse un cuerpo de estudiantes judicantes, constante en número, que apoy"/>
        <s v="Se ordenará la instauración y ejercicio periódico de brigadas juridicas, conforme un cronograma que trazará la Defensoría del Pueblo, con una antelación trimestral"/>
        <s v="El Ministerio de Justicia y del Derecho deberá conformar un mecanismo mediante el cual la información pueda centralizarse, y a su vez pueda conectarse en condiciones de reserva, con los demás datos relativos a la ejecución de la pena o la criminalización "/>
        <s v="Todos los establecimientos penitenciarios del país, apoyados por la Defensoría del Pueblo y por las Personerías municipales, integrarán la información pertinente de cada uno de los internos a la base de datos que debe construir y publicitar entre las enti"/>
        <s v="Las brigadas  involucrarán la acción directa del Consejo Superior de la Judicatura, o de quien haga sus veces."/>
        <s v="El Consejo Superior de la Judicatura deberá coordinar a los consultorios jurídicos de todas las Universidades del país, con el fin de lograr su participación en la realización de las brigadas jurídicas."/>
        <s v="(Elaborar) y mantener actualizado un listado con la identificación de los internos candidatos para la aplicación de subrogados penales"/>
        <s v="Garantizar el ingreso de los funcionarios de los organismos de control a los establecimientos penitenciarios, en condiciones de seguridad y sin restricción ni demoras"/>
        <s v="Con apoyo del programa &quot;De cero a Siempre&quot; el Ministerio de Salud y la Protección Social fijará los parámetros alimentarios y nutricionales generales para los neonatos y los bebés a cargo del establecimiento penitenciario."/>
        <s v="El personal médico hará “inspecciones regulares y asesorará al director respecto a la cantidad, calidad, preparación y distribución de los alimentos"/>
        <s v="El Ministerio de Salud y Protección Social deberá identificar los patrones de acción que permitan ofrecer condiciones alimenticias saludables a los internos, determinando las cantidades y composición de las porciones que ellos precisen para su bienestar"/>
        <s v="Garantizar claramente en la ficha técnica que la minuta patrón contempla como mínimo brindar un total de 5 porciones diarias de verduras y frutas"/>
        <s v="1. Establecer según la normatividad local los mínimos en materia de granos / cereales"/>
        <s v=" Establecer según la normatividad local los mínimos en suministro de proteinas / cereale"/>
        <s v=". Establecer según la normatividad local las porciones diarias de verduras y fruta"/>
        <s v="Establecer según la normatividad local Las porciones de lácteos (leche, queso, yogur)."/>
        <s v="Establecer seún la normatividad local Las porciones de proteína suministradas a la población pirvada de la libertad intramural "/>
        <s v="Establecer según la normatividad local  la grasa dietética total no puede llegar a superar su 30% de las calorías suministradas."/>
        <s v="El INPEC y la USPEC, deberán crear un protocolo para el tratamiento y suministro de alimentos,. Para ello contará con un mes, luego del cual habrá de implementarse con el acompañamiento de la Defensoría del Pueblo."/>
        <s v="El Ministerio de Salud y Protección Social deberá consolidar unos protocolos de tratamiento de alimentos que establezcan la forma clara las reglas que deberán seguir los establecimientos penitenciarios en la materia, estableciendo además los indicadores q"/>
        <s v="La USPEC debe expedir un manual de mantenimiento de las cocinas de los establecimientos penitenciarios que considere la conservación de la limpieza y desinfección evitando guardar residuos de comida y dándoles un uso correcto a los utensilios"/>
        <s v="Disponer de presupuestos para un seguimiento que propicie el cumplimiento de las obligaciones suscritas con los contratitas y el cumplimiento de normas vigentes sobre la materia"/>
        <s v="Disponer de la norma técnica, especificamente, en el tema de alimentación"/>
        <s v="Proveer alimentación a los internos en la forma y_x000a_ con las condiciones que imponga el dictamen médico o las reglas culturales o religiosas, que se establezcan_x000a_ en cada caso especial"/>
        <s v="Los establecimientos penitenciarios deben recibir asesoramiento sobre el régimen de alimentación (cantidad,_x000a_ calidad, preparación y distribución de los alimentos) y el sistema de mantenimiento de higiene y el aseo de las_x000a_ instalaciones"/>
        <s v="Ajustar el “Modelo de Atención en Salud” incluyendo a las Entidades Promotoras de Salud y a las entidades que administran regímenes especiales o de excepción como destinatarias del modelo, articulándose financiera y operativamente con el prestador primari"/>
        <s v="El Ministerio de Salud y Protección Social estructurará un listado de insumos y equipos básicos para la atención por medicina general, psiquiatría, psicología, odontología, ginecología, obstetricia. "/>
        <s v="El examen de ingreso será el punto de inicio de la historia médica de cada uno de los reclusos. Debe incluir información sobre la verificación de alergias; enfermedades infecto contagiosas presentes al momento de ingreso; el padecimiento de enfermedades c"/>
        <s v="Determinar cuál es lapso mínimo para realizar el exámen de ingreso"/>
        <s v="Se señalarán las condiciones físicas y mentales que puedan constituir un obstáculo para la readaptación, y se registrará la aptitud física de cada recluso para el trabajo"/>
        <s v="Contendrán programas individualizados de salud sexual y reproductiva, con los correspondientes sistemas de planificación que sean recomendados"/>
        <s v="Los establecimientos penitenciarios femeninos deberán ofrecerse los demás métodos anticonceptivos a los que médicamente puedan acceder las reclusas, a través de un programa de salud sexual y reproductiva"/>
        <s v="Se preferirá que el parto tenga lugar en un hospital civil, pero en caso de nacer en la prisión tal hecho no debe registrarse en su acta de nacimiento"/>
        <s v="Todos los ERON deben contar con Análisis de Situación de la Salud-ASIS conforme a los parámetros normativos y articularlo con la entidad territorial_x000a__x000a_Se debe crear una base de datos de caracterización, actualizada de manera dinámica que permita saber opor"/>
        <s v="Deben fortalecerse los sistemas preventivos de salud con jornadas de promoción y prevención de enfermedades, en especial en lo que atañe a las enfermedades de transmisión sexual"/>
        <s v="La división médica del establecimiento cárcelario implementará campañas preventivas en salud en materia de enfermedades de transmisión sexual, y de enfermedades relacionadas con la higiene."/>
        <s v="En caso de que el interno tenga tratamientos médicos en curso al momento de ingresar al penal debe precisarse con la EPS a la que estuvo afiliado el recluso, a través de su historia clínica (previa autorización de aquel para solicitarla) la continuidad de"/>
        <s v="Deberá promoverse la diversificación de EPS, con el fin de fomentar la prestación de un servicio de calidad. "/>
        <s v="Garantizar el tratamiento médico a la población en condición de discapacidad (derecho a la rehabilitación requerida), atendiendo así con enfoque diferencial de acuerdo a la necesidad específica"/>
        <s v="Permitir la atención por médicos particulares en casos excepcionales y cuando el establecimiento no esté en capacidad de prestar el servicio"/>
        <s v="La atención en salud debe ser en todas sus fases de manera integral: diagnóstico, tratamiento, rehabilitación, gestión del riesgo y la promoción de la salud, incluso si amerita traslado del interno"/>
        <s v="Si un centro de reclusión no cuenta con los recursos necesarios para el diagnóstico o el tratamiento de una persona privada de la libertad, entonces corresponde al responsable de sanidad del establecimiento carcelario remitirlo al lugar en el que pueda se"/>
        <s v="Atender oportunamenteesa las remisiones médicas, ordenar y llevar a cabo el traslado del interno"/>
        <s v="El Ministerio de Salud y Protección Social fijará las condiciones de almacenamiento de medicamentos que deberán acatar los establecimientos penitenciarios."/>
        <s v="El Ministerio de Salud y Protección Social fijará un listado de medicamentos mínimo que deberá permanecer en cantidad y calidad en la farmacia."/>
        <s v="Deberá llevarse un registro de órdenes médicas y almacenarse la cantidad de medicamentos especiales prescritos a los internos"/>
        <s v="El Ministerio de Salud y Protección Social fijará un protocolo de vigilancia y control de las condiciones de almacenamiento de medicamentos, conforme el cual serán evaluados mensualmente su número (suficiencia), su vencimiento (vigencia) y su calidad (con"/>
        <s v="La consolidación de lineamientos de prestación del servicio de salud en los establecimientos penitenciarios, que contemple el personal mínimo que deberá permanecer en las instalaciones, el personal itinerante y las frecuencias de atención, como la oportun"/>
        <s v="En todos los centros de reclusión se garantizará la existencia de una Unidad de Atención Primaria y de Atención Inicial de Urgencias en Salud Penitenciaria y Carcelaria"/>
        <s v="Los establecimientos penitenciarios y carcelarios deben cumplir con personal multidisciplinario en salud. Tal personal debe incluir por lo menos médicos, enfermeros y psicólogos."/>
        <s v="La fase de diagnóstico efectivo implica: “(i) una valoración oportuna sobre las dolencias que aquejan al paciente, (ii) la determinación de la enfermedad que padece y (iii) el establecimiento de un procedimiento médico específico a seguir para lograr el r"/>
        <s v="Garantizar el transporte básico medicalizado"/>
        <s v="En el registro deberá detallarse su situación médica y las recomendaciones de tratamiento médico o administrativo para el interno, de tal forma que si amerita especiales condiciones de habitabilidad, alimentación o salubridad sean observadas por la Direcc"/>
        <s v="La historia clínica de cada recluso solo se mantendrá accesible a los profesionales de la salud"/>
        <s v="Asegurar la celeridad y transparencia en la contratación y vigilar la prestación de este servicio"/>
        <s v="(Formular e implementar una) estrategia para monitorear el grado de avance del esquema de atención en salud para la población privada de la libertad"/>
        <s v="Definir (y asignar) los presupuestos para hacer seguimiento al derecho a la salud"/>
        <s v="Separar los comedores y la infraestructura utilizada para prestar el servicio de alimentación y producción de alimentos de las unidades sanitarias"/>
        <s v="En cuanto a las demás zonas necesarias para la vida cárcelaria, como comedores, bibliotecas, talleres y demás, el Comité Interdisciplinario deberá estimar el espacio mínimo que cada una de ellas precisa por recluso, y las variables que deberán atenderse"/>
        <s v="Rehacer las bases de datos y estadísticas respecto de la capacidad real de los establecimientos de reclusión en el país. Deben considerar únicamente como cupos carcelarios aquellos que cumplan con las condiciones_x000a_ mínimas de subsistencia digna y humana, m"/>
        <s v="Elaborar un manual de construcciones (Manual Técnico de Construcción) con las debidas especificaciones, según su clasificación legal y niveles de seguridad, efectividad y dignidad de su cometido, detención, resocialización o rehabilitación; el clima y ter"/>
        <s v="Publicar el manual técnico de construcción articulado con las normas técnicas sobre privación de la libertad en el dominio web www.politicacriminal.gov.co, en el término de cuatro (4) meses, contados a partir del vencimiento del plazo señalado para "/>
        <s v="Elaborar el cronograma para Publicar el Manual Técnico de Construcción que, según USPEC, considera los lineamientos de las condiciones de subsistencia digna y humana determinadas por la Corte con la aprobación del Comité Interdisciplinario, tenieno en cue"/>
        <s v="Elaborar y publicar en el dominio web www.politicacriminal.gov.co, en el término de dos (2) meses de notificada esta providencia (22/02/2018), un documento que contenga el estado actual y el plan de trabajo, con las tareas y el cronograma, para: (i) la co"/>
        <s v="Adecuar todos los proyectos de infraestructura carcelaria a_x000a_ las condiciones mínimas de subsistencia digna y humana, tanto de los proyectos relacionados con nuevos cupos_x000a_ dentro de los establecimientos carcelarios en funcionamiento, como con la creación d"/>
        <s v="El Ministerio de Justicia y del Derecho desarrollará medidas para que los centros carcelarios, a_x000a_ cargo de las entidades territoriales, se adecúen a la política general carcelaria y a las obligaciones del Estado en materia_x000a_ de derechos humanos"/>
        <s v="Definir el espacio total de reclusión mínimo para personas en situación de discapacidad fisica"/>
        <s v="La ubicación de los reclusos en las distintas celdas debe tener en cuenta las condiciones clínicas particulares que pueden presentarse, de manera tal que, por ejemplo, las celdas ubicadas en los primeros pisos se destinen para personas de la tercera edad "/>
        <s v="Identificar que debe de contener el kit de aseo"/>
        <s v="El juego de sábanas de cada interno deberá lavarse cada 15 días, y cambiarse cuando el desgaste lo amerite. "/>
        <s v="El mínimo de utensilios para el descanso nocturno será de una almohada, una cama (o en su defecto una colchoneta, mientras se dota de cama a cada recluso), un juego de sábanas y una (o dos) cobija(s) conforme las condiciones climáticas "/>
        <s v="El acceso a la zona fumigada debe estar limitado por el lapso de un día"/>
        <s v="Mensualmente se inspeccionará el estado de cada uno de los cubículos de ducha con el fin de establecer las necesidades de adecuación de los mismos"/>
        <s v="Las duchas, que deberán ser aseadas diariamente y sometidas a procesos de desinfección una vez por semana"/>
        <s v="La cantidad de limpiezas minimas semanales está dada por la siguiente formula: 7Dìas(Numero de Reclusos por ducha)/25"/>
        <s v="Establecer cuál es el mobiliario requerido en las áreas destinadas para el desarrollo de visitas íntimas"/>
        <s v="Limpieza (higienización del lugar: celdas para el desarrollo de las visitas íntimas) entre encuentros de 15 minutos"/>
        <s v="Se deberá establecer un sistema de turnos para que cada interno pueda tener un encuentro íntimo una vez al mes"/>
        <s v="En condiciones de normalidad los baños deben asearse en forma diaria, y deben ser sometidos a desinfección una vez por semana. en condiciones de anormalidad, ligadas principalmente a riesgos epidemiológicos deberán asearse 2 veces por día y desinfectarse "/>
        <s v="Frente a la noticia de la falta de utilidad de alguna batería sanitaria, deberá efectuarse una visita extraordinaria para revisar el funcionamiento de las mismas, en un plazo no mayor a un día."/>
        <s v="Deberá destinarse una partida presupuestaria para reparaciones de baterías sanitarias y duchas en cada uno de los establecimientos penitenciarios del país"/>
        <s v="La asignación de celda a una persona se registrará en la base de datos."/>
        <s v="Cada celda deberá limpiarse cada tercer día y de los procesos de limpieza se dejará un registro fijado en la celda, en que se identifique quién adelantó los procesos, los insumos empleados y la fecha y hora en que se realizaron. "/>
        <s v="Que se entregue a cada persona, especialmente a quienes no tienen celda para su descanso, una dotación de colchón, cobija, sábana y almohada, que permita un mejor descanso en un espacio adecuado para ese propósito"/>
        <s v="Consolidar un Comité Técnico para la Estructuración de las Normas Técnicas Mínimas de Privación de la Libertad, conformado por la Defensoría del Pueblo, el Ministerio de Justicia y del Derecho, el INPEC, la USPEC, el Ministerio de Salud y la Protección So"/>
        <s v="Habilitación de espacios de capacitación para sindicados y condenados."/>
        <s v="Las personas sindicadas deben tener un trato diferenciado enfocado a la presunción de inocencia."/>
        <s v="Plan de utilización de espacios y de manejo del tiempo en la vida carcelaria"/>
        <s v="Estructurar y publicar las normas técnicas sobre privación de la libertad en el dominio web www.politicacriminal.gov.co en el termino de cuatro (4) meses, contados a partir de la notificación de esta providencia (22/02/2018)"/>
        <s v="Realizar una revisión sobre la fiabilidad de la información relacionada con la creación y adecuación de cupos carcelarios, con el fin de determinar cuántos cupos cumplen las condiciones mínimas de subsistencia"/>
        <s v="Determinar qué es un cupo carcelario"/>
        <s v="Es necesario que se creen o desarrollen bases de datos en las cuales se identifiquen los motivos por los que los jueces adoptan las medidas de aseguramiento privativas de la libertad (con diferentes variables como por ejemplo, causales de la imposición de"/>
        <s v="Crear estadísticas y bases de datos unificadas, serias y confiables sobre la criminalidad en el país, que permitan proponer soluciones y medir resultados"/>
        <s v="Presentar un cronograma de finalización del Sistema de Información sobre política criminal, en el término de dos (2) meses, contados a partir de la notificación de esta providencia (22/02/2018)"/>
        <s v="Consolidar sistemas de información serios, confiables y articulados, que permitan la evaluación y la retroalimentación de las medidas adoptadas en cada etapa de la política pública. Así mismo es necesario lograr unidad y calidad en la información delincue"/>
        <s v="Enfocar la política en prevención del delito."/>
        <s v="La Política debe considerar una concepción de la pena y de la prevención del delito desde  el punto de vista de: cómo reintegrar, cómo asegurar que la persona que ha cometido una falta vuelva a estar con  nosotros."/>
        <s v="Al Legislador y al Ejecutivo realizar una revisión del sistema de tasación de las penas en la legislación actual, con el fin de identificar las incoherencias e inconsistencias del mismo, de acuerdo con el principio de proporcionalidad de la pena"/>
        <s v="Crear una campaña de concientización que ofrecezcan información sobre la privación de la libertad (la campaña se debe diseñar, consolidar y desarrollar) P36"/>
        <s v="Cumplimiento de los plazos máximos establecidos legalmente para la permanencia de personas en detención preventiva"/>
        <s v="Modernizar los sistemas de administración de justicia de forma tal que se agilicen los procesos penales; y (vi) prevención de las detenciones ilegales o arbitrarias"/>
        <s v="Considerar la promoción del uso de medidas alternativas o sustitutivas a privación de la libertad para la pena y medida de aseguramiento"/>
        <s v="Emprender las acciones necesarias para que el CSPC responda a objetivos y tareas claras; que tenga un equipo técnico permanente y sea el mayor coordinador y guardián de la estabilidad, la consistencia y la coherencia de la política criminal en Colombia."/>
        <s v="La pena y su fin resocializador debe tener tiempos mínimos y máximos para ser ejecutados, para que brinden una expectativa seria de vida en libertad al condenado.  para lo anterior se requiere de una investigación empírica."/>
        <s v="Realizar reformas legislativas e institucionales necesarias para asegurar un uso racional de la prisión preventiva, y que realmente se recurra a esta medida de forma excepcional"/>
        <s v="Considerar el uso de otras figuras propias del proceso de la ejecución de la sentencia, como las libertades condicionales, asistidas y las redenciones de pena por trabajo o estudio"/>
        <s v="Realice la creación, implementación y/o ejecución de un sistema amplio de penas y medidas de aseguramiento alternativas a la privación de la libertad"/>
        <s v="Es necesario que se redistribuyan las cargas administrativas y presupuestales del sistema penitenciario, para que los programas de resocialización tengan posibilidades reales de ejecución."/>
        <s v="Al INPEC que, en coordinación con la USPEC, el Ministerio de Justicia y del Derecho, el Departamento Nacional de Planeación y el Consejo Superior de Política Criminal, elabore un plan integral de programas y actividades de resocialización, tendiente a gar"/>
        <s v="Los procesos asociados a la resocialización, deben consultarse e impartirse con la anuencia de la persona privada de la libertad (consentimiento informado)"/>
        <s v="Los mecanismos de resocialización deben considerar el examen de la personalidad, La formación espiritual (como enfoque diferencial), la cultura, el deporte y la recreación y el contacto familiar"/>
        <s v="Estructurar un sistema evaluativo que permita monitorear los esquemas de resocialización no solo cuantitativa, sino también cualitativamente (articulándose con los mecanismos externos de monitoreo de la calidad, por ejemplo, con las Pruebas SABER)"/>
        <s v="La valoración de la resocialización, en el plano individual debe analizar varios factores la gravedad de la conducta punible y sus demás dimensiones, circunstancias y elementos así como la valoración de la personalidad del sindicado y sus antecedentes, de"/>
        <s v="Asegurar la existencia de los programas de resocialización y la ponderación de los logros encontrados en su aplicación con factores personales de la persona recluida y con valoraciones sobre la conducta cometida"/>
        <s v="Generar una herramienta de divulgación que brinde la información sobre horarios, pautas generales de funcionamiento del establecimiento, beneficios ofrecidos, entre otros."/>
        <s v="Vigilar que la pena cumpla su función resocializadora, así como que los derechos y garantías a que tienen derecho los condenados y, en especial, las redenciones de pena por trabajo, estudio y enseñanza, y los consecuentes permisos a los que virtualmente s"/>
        <s v="Redistribuir las cargas administrativas y presupuestales del sistema penitenciario, para que los programas de resocialización tengan posibilidades reales de ejecución"/>
        <s v="Es necesario reestructurar los modelos de trabajo, estudio y enseñanza en los centros de reclusión para que sean tomados como formas de resocialización, y no como simples factores de redención de la pena."/>
        <s v="Que se fomente la creación de espacios de trabajo y estudio, así como de actividades lúdicas y recreativas para las personas recluidas en estos establecimientos"/>
        <s v="Disponer de esquemas de trabajo remunerado y oficios en la prisión, de educación al interior de los establecimientos carcelarios, de relación con los familiares y personas allegadas; y de la construcción de modelos recreativos"/>
        <s v="Garantizar a la población privada de la libertad la oportunidad y disposición permanente de medios [programas] que garanticen la realización de diversas actividades de orden laboral, educativo, deportivo y lúdico"/>
        <s v="Debe considerarse, en la medida de lo posible y evaluando todos los riesgos, la formación técnica de algunos reclusos y su inclusión en las labores de fumigación de los espacios cárcelarios, como mecanismo de (i) resocialización y (ii) redención de penas"/>
        <s v="Permitir que las habilidades, destrezas y aprendizajes de la vida en reclusión, se traduzcan en oportunidades en la vida fuera de la cárcel"/>
        <s v="Asegurar la promoción de programas de formación  específicos"/>
        <s v="Definir cómo se conforma del equipo de profesionales en ciencias sociales"/>
        <s v="Realizar solicitudes activar la red de apoyo por cada ppl que reciba 2 o menos visitas en el año"/>
        <s v="Estudiar la suspensión de los (servicios públicos) en cada caso concreto"/>
        <s v="emprender las acciones necesarias para constatar las necesidades reales de adecuación en_x000a_infraestructura en relación con el manejo de aguas (suministro de agua potable y evacuación adecuada de aguas negras) respecto de los 16 establecimientos de reclusión"/>
        <s v="Argumentar por qué no se puede atender con este requierimiento"/>
        <s v="Los recipientes destinados a la recolección de basuras deberán ser vaciados diariamente"/>
        <s v="Los recipientes destinados a la recolección de basuras deberan ser desinfectados una vez por semana"/>
        <s v="El establecimiento debe contar con las redes y equipamientos suficientes para prestar los servicios públicos escenciales"/>
        <s v="Realizar una distribución equitativa de las instalaciones y equipamientos de acuerdo con las necesidades de cada establecimiento carcelario"/>
        <s v="Establecer las necesidades reales de adecuación en infraestructura necesarias para la prestación efectiva de los servicios"/>
        <s v="En máximo de seis (6) meses, emprender las acciones necesarias para constatar las necesidades reales de adecuación en infraestructura en relación con el manejo de aguas (suministro de agua potable y evacuación adecuada de aguas negras) respecto de los 16 "/>
        <s v="Llevar un registro del mantenimiento de las instalaciones y equipamientos"/>
        <s v="Garantizar el acceso continuo a las cantidades de agua suficientes para satisfacer las necesidades básicas de los reclusos con la finalidad de asegurar la plena vigencia de su dignidad humana"/>
        <s v="Los gastos de funcionamiento de los establecimientos penitenciarios deben estar debidamente previstos en el Presupuesto General de la Nación"/>
        <s v="Cada zona de limpieza deberá ser desinfectada con implementos adecuados para la salud, una vez por mes"/>
        <s v="Establecer la calidad de los servicios públicos"/>
        <s v="El Estado está obligado a monitorear periódicamente la prestación de los servicios públicos domiciliarios de acuerdo con parámetros definidos normativamente para el sector"/>
        <s v="Implementar un registro de control semestral de la calidad del agua suministrada a los reclusos"/>
        <s v="El agua destinada para el consumo humano, y para efectos de la sobrevivencia, en ningún caso podrá ser inferior a 5 litros diarios por persona, de tal manera que en caso de verificarse que un establecimiento carcelario ofrece una cantidad menor del líquid"/>
        <s v="Cada contenedor debe estar acompañada por un régimen de limpieza y desinfección, cuya frecuencia mínima será de 2 veces al año con desinfectantes que determine conveniente el Ministerio de la Salud y Protección Social al respecto"/>
        <s v="Cada contenedor de agua debe poderse cerrar."/>
        <s v="Los establecimientos penitenciarios deben recibir asesoramiento sobre el régimen de alimentación (cantidad,  calidad, preparación y distribución de los alimentos) y el sistema de mantenimiento de higiene y el aseo de las  instalaciones" u="1"/>
        <s v="Proveer alimentación a los internos en la forma y  con las condiciones que imponga el dictamen médico o las reglas culturales o religiosas, que se establezcan  en cada caso especial" u="1"/>
        <s v="El Ministerio de Justicia y del Derecho desarrollará medidas para que los centros carcelarios, a  cargo de las entidades territoriales, se adecúen a la política general carcelaria y a las obligaciones del Estado en materia  de derechos humanos" u="1"/>
        <s v="Adecuar todos los proyectos de infraestructura carcelaria a  las condiciones mínimas de subsistencia digna y humana, tanto de los proyectos relacionados con nuevos cupos  dentro de los establecimientos carcelarios en funcionamiento, como con la creación d" u="1"/>
        <s v="Rehacer las bases de datos y estadísticas respecto de la capacidad real de los establecimientos de reclusión en el país. Deben considerar únicamente como cupos carcelarios aquellos que cumplan con las condiciones  mínimas de subsistencia digna y humana, m" u="1"/>
      </sharedItems>
    </cacheField>
    <cacheField name="RESPONSABLE DE LA TAREA" numFmtId="0">
      <sharedItems containsBlank="1" count="29">
        <s v="INPEC"/>
        <s v="INPEC - MINJUSTICIA"/>
        <m/>
        <s v="Autoridades penitenciarias"/>
        <s v="Destinatarios"/>
        <s v="Defensoria del Pueblo - Ministeriod e Justicia"/>
        <s v="Ministerio de Justicia y del Derecho"/>
        <s v="Defensoría del Pueblo"/>
        <s v="Consejo Superior de la Judicatura"/>
        <s v="INPEC - Defensoria del Pueblo"/>
        <s v="INPEC - ICBF"/>
        <s v="USPEC- INPEC"/>
        <s v="Ministerio de Salud y Protección Social"/>
        <s v="USPEC"/>
        <s v="USPEC- INPEC - DEFENSORIA DEL PUEBLO"/>
        <s v="Responsable USPEC a traves del consorcio"/>
        <s v="USPEC- INPEC - MINISTERIO DE SALUD"/>
        <s v="Prestador de Servicio de Salud"/>
        <s v="USPEC - INPEC Entes de control (Contraloría, Defensoría, Procuraduría, Personería y Superintencia de Salud)"/>
        <s v="Comité Interdisciplinario"/>
        <s v="MinJusticia, INPEC, USPEC"/>
        <s v="MinJusticia + USPEC"/>
        <s v="MinJusticia"/>
        <s v="Defensoria del Pueblo"/>
        <s v="USPEC- INPEC - MINISTERIO DE JUSTICIA - DEFENSORIA DEL PUEBLO"/>
        <s v="Ministerio de Justicia y del Derecho - INPEC"/>
        <s v="Ministerio de Justicia - Defensoria - INPEC"/>
        <s v="Ministerio de Justicia"/>
        <s v="Autoridad Municipal Competen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1">
  <r>
    <x v="0"/>
    <x v="0"/>
    <x v="0"/>
    <x v="0"/>
    <x v="0"/>
    <x v="0"/>
    <s v="(Número de personas privadas de la libertad y personal del INPEC capacitadas sobre PQRS /PPL y funcionarios) * 100"/>
    <s v="La ENP deberá impartir al cuerpo de custodia y vigilancia y personal administrativo que  de los establecimientos de reclusión capacitación en PQRS una vez al año."/>
    <x v="0"/>
    <x v="0"/>
    <x v="0"/>
    <x v="0"/>
    <x v="0"/>
  </r>
  <r>
    <x v="0"/>
    <x v="0"/>
    <x v="0"/>
    <x v="0"/>
    <x v="0"/>
    <x v="0"/>
    <s v="(Número de personas privadas de la libertad y personal del INPECcapacitadas sobre PQRS /PPL y funcionarios) * 100"/>
    <s v="La ENP deberá impartir al cuerpo de custodia y vigilancia y personal administrativo que  de los establecimientos de reclusión capacitación en PQRS una vez al año."/>
    <x v="0"/>
    <x v="0"/>
    <x v="0"/>
    <x v="1"/>
    <x v="1"/>
  </r>
  <r>
    <x v="0"/>
    <x v="0"/>
    <x v="0"/>
    <x v="0"/>
    <x v="0"/>
    <x v="0"/>
    <s v="(Número de personas privadas de la libertad y personal del INPECcapacitadas sobre PQRS /PPL y funcionarios) * 100"/>
    <s v="La ENP deberá impartir al cuerpo de custodia y vigilancia y personal administrativo que  de los establecimientos de reclusión capacitación en PQRS una vez al año."/>
    <x v="1"/>
    <x v="1"/>
    <x v="1"/>
    <x v="2"/>
    <x v="2"/>
  </r>
  <r>
    <x v="0"/>
    <x v="0"/>
    <x v="1"/>
    <x v="0"/>
    <x v="1"/>
    <x v="0"/>
    <s v="(Número de personas privadas de la libertad y personal del INPECcapacitadas sobre PQRS /PPL y funcionarios) * 100"/>
    <s v="Todos los ERON cuentan con oficinas jurídicas conformadas por funcionarios nombrados  mediente resolución suscrita por el director del ERON que cumplan con los requisitos y perfiles."/>
    <x v="2"/>
    <x v="2"/>
    <x v="0"/>
    <x v="3"/>
    <x v="0"/>
  </r>
  <r>
    <x v="0"/>
    <x v="0"/>
    <x v="1"/>
    <x v="0"/>
    <x v="1"/>
    <x v="0"/>
    <s v="(Número de personas privadas de la libertad y personal del INPECcapacitadas sobre PQRS /PPL y funcionarios) * 100"/>
    <s v="Todos los ERON cuentan con oficinas jurídicas conformadas por funcionarios nombrados  mediente resolución suscrita por el director del ERON que cumplan con los requisitos y perfiles."/>
    <x v="2"/>
    <x v="2"/>
    <x v="0"/>
    <x v="4"/>
    <x v="0"/>
  </r>
  <r>
    <x v="0"/>
    <x v="0"/>
    <x v="1"/>
    <x v="0"/>
    <x v="1"/>
    <x v="0"/>
    <s v="(Número de personas privadas de la libertad y personal del INPECcapacitadas sobre PQRS /PPL y funcionarios) * 100"/>
    <s v="Todos los ERON cuentan con oficinas jurídicas conformadas por funcionarios nombrados  mediente resolución suscrita por el director del ERON que cumplan con los requisitos y perfiles."/>
    <x v="2"/>
    <x v="2"/>
    <x v="0"/>
    <x v="5"/>
    <x v="0"/>
  </r>
  <r>
    <x v="0"/>
    <x v="0"/>
    <x v="0"/>
    <x v="0"/>
    <x v="0"/>
    <x v="0"/>
    <s v="(Número de personas privadas de la libertad y personal del INPECcapacitadas sobre PQRS /PPL y funcionarios) * 100"/>
    <s v="Las personas privadas de la libertad deberán recibir capacitación sobre el trámite de PQRS dentro de las primeras 72 horas al ingreso del establecimiento de reclusión"/>
    <x v="3"/>
    <x v="3"/>
    <x v="0"/>
    <x v="6"/>
    <x v="0"/>
  </r>
  <r>
    <x v="0"/>
    <x v="0"/>
    <x v="1"/>
    <x v="0"/>
    <x v="1"/>
    <x v="1"/>
    <m/>
    <s v="Los JEPMS deben visitar los centros de reclusión, adscritos a su jurisdicción, 2 veces a la semana"/>
    <x v="4"/>
    <x v="4"/>
    <x v="0"/>
    <x v="7"/>
    <x v="0"/>
  </r>
  <r>
    <x v="0"/>
    <x v="1"/>
    <x v="2"/>
    <x v="0"/>
    <x v="2"/>
    <x v="2"/>
    <s v="Número de PPL que cuentan con defensor público asignado, con una visita cada dos meses y que cuenta con una carga de trabajo conforme a los párametros definidos por la Defensoría del Pueblo/Número de PPL que requieren Defensor Publico *100"/>
    <s v="Defensores públicos suficientes, con carga de trabajo adecuada."/>
    <x v="5"/>
    <x v="5"/>
    <x v="2"/>
    <x v="2"/>
    <x v="2"/>
  </r>
  <r>
    <x v="0"/>
    <x v="0"/>
    <x v="3"/>
    <x v="0"/>
    <x v="3"/>
    <x v="3"/>
    <s v="Número de traslados efectuados por el INPEC para audiencias judiciales/número de traslados solicitados por los jueces competentes *100 "/>
    <s v="Como garantía del derecho al debido proceso se deberán realizar los traslados a audiencias judidiciales programadas"/>
    <x v="6"/>
    <x v="6"/>
    <x v="0"/>
    <x v="8"/>
    <x v="0"/>
  </r>
  <r>
    <x v="0"/>
    <x v="0"/>
    <x v="1"/>
    <x v="0"/>
    <x v="1"/>
    <x v="1"/>
    <m/>
    <s v="Los fólderes de evidencia deberán contener todos los documentos necesarios para establecer la situación jurídica de la PPL y deben estar disponibles para las autoridades"/>
    <x v="7"/>
    <x v="7"/>
    <x v="0"/>
    <x v="9"/>
    <x v="0"/>
  </r>
  <r>
    <x v="0"/>
    <x v="0"/>
    <x v="1"/>
    <x v="0"/>
    <x v="1"/>
    <x v="1"/>
    <m/>
    <s v="Los fólderes de evidencia deberán contener todos los documentos necesarios para establecer la situación jurídica de la PPL y deben estar disponibles para las autoridades"/>
    <x v="7"/>
    <x v="7"/>
    <x v="0"/>
    <x v="10"/>
    <x v="0"/>
  </r>
  <r>
    <x v="0"/>
    <x v="0"/>
    <x v="1"/>
    <x v="0"/>
    <x v="1"/>
    <x v="1"/>
    <m/>
    <s v="Grantizar el ejercicio del derecho de petición (trámite de los mismos y a su pronta respuesta)"/>
    <x v="8"/>
    <x v="8"/>
    <x v="0"/>
    <x v="11"/>
    <x v="0"/>
  </r>
  <r>
    <x v="0"/>
    <x v="0"/>
    <x v="1"/>
    <x v="0"/>
    <x v="1"/>
    <x v="1"/>
    <m/>
    <s v="Grantizar el ejercicio del derecho de petición (trámite de los mismos y a su pronta respuesta)"/>
    <x v="8"/>
    <x v="8"/>
    <x v="0"/>
    <x v="12"/>
    <x v="0"/>
  </r>
  <r>
    <x v="0"/>
    <x v="0"/>
    <x v="1"/>
    <x v="0"/>
    <x v="1"/>
    <x v="1"/>
    <m/>
    <s v="Grantizar el ejercicio del derecho de petición (trámite de los mismos y a su pronta respuesta)"/>
    <x v="8"/>
    <x v="8"/>
    <x v="0"/>
    <x v="13"/>
    <x v="0"/>
  </r>
  <r>
    <x v="0"/>
    <x v="0"/>
    <x v="1"/>
    <x v="0"/>
    <x v="1"/>
    <x v="1"/>
    <m/>
    <s v="Grantizar el ejercicio del derecho de petición (trámite de los mismos y a su pronta respuesta)"/>
    <x v="8"/>
    <x v="8"/>
    <x v="0"/>
    <x v="14"/>
    <x v="3"/>
  </r>
  <r>
    <x v="0"/>
    <x v="0"/>
    <x v="1"/>
    <x v="0"/>
    <x v="1"/>
    <x v="1"/>
    <m/>
    <s v="Grantizar el ejercicio del derecho de petición (trámite de los mismos y a su pronta respuesta)"/>
    <x v="8"/>
    <x v="8"/>
    <x v="0"/>
    <x v="15"/>
    <x v="3"/>
  </r>
  <r>
    <x v="0"/>
    <x v="0"/>
    <x v="1"/>
    <x v="0"/>
    <x v="1"/>
    <x v="1"/>
    <m/>
    <s v="Grantizar el ejercicio del derecho de petición (trámite de los mismos y a su pronta respuesta)"/>
    <x v="8"/>
    <x v="8"/>
    <x v="0"/>
    <x v="16"/>
    <x v="0"/>
  </r>
  <r>
    <x v="0"/>
    <x v="0"/>
    <x v="1"/>
    <x v="0"/>
    <x v="1"/>
    <x v="1"/>
    <m/>
    <s v="Grantizar el ejercicio del derecho de petición (trámite de los mismos y a su pronta respuesta)"/>
    <x v="8"/>
    <x v="8"/>
    <x v="0"/>
    <x v="17"/>
    <x v="0"/>
  </r>
  <r>
    <x v="0"/>
    <x v="0"/>
    <x v="1"/>
    <x v="0"/>
    <x v="1"/>
    <x v="1"/>
    <m/>
    <s v="Grantizar el ejercicio del derecho de petición (trámite de los mismos y a su pronta respuesta)"/>
    <x v="8"/>
    <x v="8"/>
    <x v="0"/>
    <x v="18"/>
    <x v="4"/>
  </r>
  <r>
    <x v="0"/>
    <x v="0"/>
    <x v="1"/>
    <x v="0"/>
    <x v="1"/>
    <x v="1"/>
    <m/>
    <s v="Grantizar el ejercicio del derecho de petición (trámite de los mismos y a su pronta respuesta)"/>
    <x v="8"/>
    <x v="8"/>
    <x v="0"/>
    <x v="19"/>
    <x v="0"/>
  </r>
  <r>
    <x v="0"/>
    <x v="0"/>
    <x v="1"/>
    <x v="0"/>
    <x v="1"/>
    <x v="1"/>
    <m/>
    <s v="Grantizar el ejercicio del derecho de petición (trámite de los mismos y a su pronta respuesta)"/>
    <x v="8"/>
    <x v="8"/>
    <x v="0"/>
    <x v="20"/>
    <x v="0"/>
  </r>
  <r>
    <x v="0"/>
    <x v="0"/>
    <x v="1"/>
    <x v="0"/>
    <x v="1"/>
    <x v="1"/>
    <m/>
    <s v="Grantizar el ejercicio del derecho de petición (trámite de los mismos y a su pronta respuesta)"/>
    <x v="8"/>
    <x v="8"/>
    <x v="0"/>
    <x v="21"/>
    <x v="0"/>
  </r>
  <r>
    <x v="0"/>
    <x v="0"/>
    <x v="1"/>
    <x v="0"/>
    <x v="1"/>
    <x v="1"/>
    <m/>
    <s v="Grantizar el ejercicio del derecho de petición (trámite de los mismos y a su pronta respuesta)"/>
    <x v="8"/>
    <x v="8"/>
    <x v="0"/>
    <x v="22"/>
    <x v="0"/>
  </r>
  <r>
    <x v="0"/>
    <x v="0"/>
    <x v="1"/>
    <x v="0"/>
    <x v="1"/>
    <x v="1"/>
    <m/>
    <s v="Grantizar el ejercicio del derecho de petición (trámite de los mismos y a su pronta respuesta)"/>
    <x v="9"/>
    <x v="9"/>
    <x v="0"/>
    <x v="23"/>
    <x v="0"/>
  </r>
  <r>
    <x v="0"/>
    <x v="0"/>
    <x v="1"/>
    <x v="0"/>
    <x v="1"/>
    <x v="1"/>
    <m/>
    <s v="Grantizar el ejercicio del derecho de petición (trámite de los mismos y a su pronta respuesta)"/>
    <x v="9"/>
    <x v="9"/>
    <x v="0"/>
    <x v="24"/>
    <x v="0"/>
  </r>
  <r>
    <x v="0"/>
    <x v="0"/>
    <x v="1"/>
    <x v="0"/>
    <x v="1"/>
    <x v="1"/>
    <m/>
    <s v="Grantizar el ejercicio del derecho de petición (trámite de los mismos y a su pronta respuesta)"/>
    <x v="9"/>
    <x v="9"/>
    <x v="0"/>
    <x v="25"/>
    <x v="0"/>
  </r>
  <r>
    <x v="0"/>
    <x v="0"/>
    <x v="1"/>
    <x v="0"/>
    <x v="1"/>
    <x v="1"/>
    <m/>
    <s v="El coordinador (a) de la oficina jurídica debe ser un abogado (a) titulado asignado mediante acto adminstrativo"/>
    <x v="10"/>
    <x v="10"/>
    <x v="0"/>
    <x v="26"/>
    <x v="0"/>
  </r>
  <r>
    <x v="0"/>
    <x v="0"/>
    <x v="1"/>
    <x v="0"/>
    <x v="4"/>
    <x v="4"/>
    <m/>
    <s v="No haya personas privadas de la libertad en los centros de reclusión una vez expirado el término de la detención preventiva para los sindicados o cumplida la pena para los condenados"/>
    <x v="11"/>
    <x v="11"/>
    <x v="1"/>
    <x v="27"/>
    <x v="0"/>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28"/>
    <x v="0"/>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29"/>
    <x v="0"/>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0"/>
    <x v="5"/>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1"/>
    <x v="6"/>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2"/>
    <x v="7"/>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3"/>
    <x v="8"/>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4"/>
    <x v="8"/>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5"/>
    <x v="0"/>
  </r>
  <r>
    <x v="0"/>
    <x v="2"/>
    <x v="4"/>
    <x v="1"/>
    <x v="4"/>
    <x v="4"/>
    <s v="Número personas privadas de la libertad en los centros de reclusión cuyo término de detención preventiva para los sindicados ya ha expirado o cuya pena para los condenados ya ha sido cumplida / Número de lersonas privadas de la libertad intramural * 100"/>
    <m/>
    <x v="12"/>
    <x v="12"/>
    <x v="1"/>
    <x v="36"/>
    <x v="9"/>
  </r>
  <r>
    <x v="1"/>
    <x v="3"/>
    <x v="5"/>
    <x v="2"/>
    <x v="5"/>
    <x v="5"/>
    <m/>
    <s v="Capacitar el personal que realiza manipulación de alimentos en educación sanitaria y/o principios básicos de buenas prácticas de manufactura"/>
    <x v="13"/>
    <x v="13"/>
    <x v="3"/>
    <x v="2"/>
    <x v="2"/>
  </r>
  <r>
    <x v="1"/>
    <x v="3"/>
    <x v="5"/>
    <x v="2"/>
    <x v="5"/>
    <x v="5"/>
    <m/>
    <s v="Los alimentos deben ser suministrados en horarios que se ajustan a los del común de la sociedad a la población privada de la libertad"/>
    <x v="14"/>
    <x v="14"/>
    <x v="0"/>
    <x v="2"/>
    <x v="2"/>
  </r>
  <r>
    <x v="1"/>
    <x v="3"/>
    <x v="5"/>
    <x v="2"/>
    <x v="5"/>
    <x v="5"/>
    <m/>
    <s v="Los niños(as) que habiten en centros de reclusión deben ser atendidos bajo la Estrategia de Atención Integral &quot;De cero a siempre&quot; y/o el Esquema de los&quot;Primeros mil días de vida&quot; según corresponda"/>
    <x v="15"/>
    <x v="15"/>
    <x v="4"/>
    <x v="37"/>
    <x v="10"/>
  </r>
  <r>
    <x v="1"/>
    <x v="3"/>
    <x v="5"/>
    <x v="2"/>
    <x v="5"/>
    <x v="5"/>
    <m/>
    <s v="Se debe  suministrar alimentos en óptimas condiciones de conservación a la población privada de la libertad"/>
    <x v="16"/>
    <x v="16"/>
    <x v="3"/>
    <x v="38"/>
    <x v="11"/>
  </r>
  <r>
    <x v="1"/>
    <x v="3"/>
    <x v="5"/>
    <x v="2"/>
    <x v="5"/>
    <x v="5"/>
    <m/>
    <s v="Se debe  suministrar alimentos en óptimas condiciones de nutrición a la población privada de la libertad"/>
    <x v="17"/>
    <x v="17"/>
    <x v="3"/>
    <x v="39"/>
    <x v="12"/>
  </r>
  <r>
    <x v="1"/>
    <x v="3"/>
    <x v="5"/>
    <x v="2"/>
    <x v="5"/>
    <x v="5"/>
    <m/>
    <s v="Se debe  suministrar alimentos en óptimas condiciones de nutrición a la población privada de la libertad"/>
    <x v="17"/>
    <x v="17"/>
    <x v="5"/>
    <x v="40"/>
    <x v="13"/>
  </r>
  <r>
    <x v="1"/>
    <x v="3"/>
    <x v="5"/>
    <x v="2"/>
    <x v="5"/>
    <x v="5"/>
    <m/>
    <s v="Se debe  suministrar alimentos en óptimas condiciones de nutrición a la población privada de la libertad"/>
    <x v="17"/>
    <x v="17"/>
    <x v="5"/>
    <x v="41"/>
    <x v="13"/>
  </r>
  <r>
    <x v="1"/>
    <x v="3"/>
    <x v="5"/>
    <x v="2"/>
    <x v="5"/>
    <x v="5"/>
    <m/>
    <s v="Se debe  suministrar alimentos en óptimas condiciones de nutrición a la población privada de la libertad"/>
    <x v="17"/>
    <x v="17"/>
    <x v="5"/>
    <x v="42"/>
    <x v="13"/>
  </r>
  <r>
    <x v="1"/>
    <x v="3"/>
    <x v="5"/>
    <x v="2"/>
    <x v="5"/>
    <x v="5"/>
    <m/>
    <s v="Se debe  suministrar alimentos en óptimas condiciones de nutrición a la población privada de la libertad"/>
    <x v="17"/>
    <x v="17"/>
    <x v="5"/>
    <x v="43"/>
    <x v="13"/>
  </r>
  <r>
    <x v="1"/>
    <x v="3"/>
    <x v="5"/>
    <x v="2"/>
    <x v="5"/>
    <x v="5"/>
    <m/>
    <s v="Se debe  suministrar alimentos en óptimas condiciones de nutrición a la población privada de la libertad"/>
    <x v="17"/>
    <x v="17"/>
    <x v="5"/>
    <x v="44"/>
    <x v="13"/>
  </r>
  <r>
    <x v="1"/>
    <x v="3"/>
    <x v="5"/>
    <x v="2"/>
    <x v="5"/>
    <x v="5"/>
    <m/>
    <s v="Se debe  suministrar alimentos en óptimas condiciones de nutrición a la población privada de la libertad"/>
    <x v="17"/>
    <x v="17"/>
    <x v="5"/>
    <x v="45"/>
    <x v="13"/>
  </r>
  <r>
    <x v="1"/>
    <x v="3"/>
    <x v="5"/>
    <x v="2"/>
    <x v="5"/>
    <x v="5"/>
    <m/>
    <s v="Se debe  suministrar alimentos en óptimas condiciones de nutrición a la población privada de la libertad"/>
    <x v="17"/>
    <x v="17"/>
    <x v="5"/>
    <x v="46"/>
    <x v="13"/>
  </r>
  <r>
    <x v="1"/>
    <x v="3"/>
    <x v="5"/>
    <x v="2"/>
    <x v="5"/>
    <x v="5"/>
    <m/>
    <s v="Se debe  suministrar alimentos en óptimas condiciones de preparación a la población privada de la libertad"/>
    <x v="18"/>
    <x v="18"/>
    <x v="3"/>
    <x v="38"/>
    <x v="11"/>
  </r>
  <r>
    <x v="1"/>
    <x v="3"/>
    <x v="5"/>
    <x v="2"/>
    <x v="5"/>
    <x v="5"/>
    <m/>
    <s v="Se debe  suministrar alimentos en óptimas condiciones de preparación a la población privada de la libertad"/>
    <x v="18"/>
    <x v="18"/>
    <x v="5"/>
    <x v="47"/>
    <x v="14"/>
  </r>
  <r>
    <x v="1"/>
    <x v="3"/>
    <x v="5"/>
    <x v="2"/>
    <x v="5"/>
    <x v="5"/>
    <m/>
    <s v="Se debe  suministrar alimentos en óptimas condiciones de preparación a la población privada de la libertad"/>
    <x v="18"/>
    <x v="18"/>
    <x v="5"/>
    <x v="48"/>
    <x v="12"/>
  </r>
  <r>
    <x v="1"/>
    <x v="3"/>
    <x v="5"/>
    <x v="2"/>
    <x v="5"/>
    <x v="5"/>
    <m/>
    <s v="Se debe  suministrar alimentos en óptimas condiciones de preparación a la población privada de la libertad"/>
    <x v="18"/>
    <x v="18"/>
    <x v="5"/>
    <x v="49"/>
    <x v="13"/>
  </r>
  <r>
    <x v="1"/>
    <x v="3"/>
    <x v="5"/>
    <x v="2"/>
    <x v="5"/>
    <x v="5"/>
    <m/>
    <s v="Se debe  suministrar alimentos en óptimas condiciones de preparación a la población privada de la libertad"/>
    <x v="18"/>
    <x v="18"/>
    <x v="5"/>
    <x v="50"/>
    <x v="13"/>
  </r>
  <r>
    <x v="1"/>
    <x v="3"/>
    <x v="5"/>
    <x v="2"/>
    <x v="5"/>
    <x v="5"/>
    <m/>
    <s v="Se debe  suministrar alimentos en óptimas condiciones de preparación a la población privada de la libertad"/>
    <x v="18"/>
    <x v="18"/>
    <x v="5"/>
    <x v="51"/>
    <x v="13"/>
  </r>
  <r>
    <x v="1"/>
    <x v="3"/>
    <x v="5"/>
    <x v="2"/>
    <x v="5"/>
    <x v="5"/>
    <m/>
    <s v="El establecimiento debe cumplir con el documento de condiciones especiales ciclo de menus establecido de acuerdo al menu patron."/>
    <x v="19"/>
    <x v="19"/>
    <x v="3"/>
    <x v="2"/>
    <x v="2"/>
  </r>
  <r>
    <x v="1"/>
    <x v="3"/>
    <x v="5"/>
    <x v="2"/>
    <x v="5"/>
    <x v="5"/>
    <m/>
    <s v="El establecimiento debe cumplir con el documento de condiciones especiales ciclo de menus establecido de acuerdo al menu patron."/>
    <x v="19"/>
    <x v="19"/>
    <x v="3"/>
    <x v="38"/>
    <x v="11"/>
  </r>
  <r>
    <x v="1"/>
    <x v="3"/>
    <x v="5"/>
    <x v="2"/>
    <x v="5"/>
    <x v="5"/>
    <m/>
    <s v="El establecimiento debe cumplir con el documento de condiciones especiales ciclo de menus establecido de acuerdo al menu patron."/>
    <x v="19"/>
    <x v="19"/>
    <x v="5"/>
    <x v="52"/>
    <x v="11"/>
  </r>
  <r>
    <x v="1"/>
    <x v="3"/>
    <x v="5"/>
    <x v="2"/>
    <x v="5"/>
    <x v="5"/>
    <m/>
    <s v="El establecimiento debe cumplir con el documento de condiciones especiales ciclo de menus establecido de acuerdo al menu patron."/>
    <x v="19"/>
    <x v="19"/>
    <x v="5"/>
    <x v="53"/>
    <x v="11"/>
  </r>
  <r>
    <x v="2"/>
    <x v="4"/>
    <x v="6"/>
    <x v="3"/>
    <x v="6"/>
    <x v="6"/>
    <s v="Número de personas privadas de la libertad que cuentan con asistencia y atención en salud, medicamentos y tratamientos en localizaciones adecuadas para tal fin / Número de personas privadas de la libertad intramural"/>
    <s v="La población reclusa debe afiliarse al Sistema General de Seguridad Social en Salud, y a partir de dicha afiliación el Estado debe proveer los servicios, de manera adecuada e idónea"/>
    <x v="20"/>
    <x v="20"/>
    <x v="0"/>
    <x v="54"/>
    <x v="12"/>
  </r>
  <r>
    <x v="2"/>
    <x v="4"/>
    <x v="6"/>
    <x v="3"/>
    <x v="6"/>
    <x v="6"/>
    <s v="Número de personas privadas de la libertad que cuentan con asistencia y atención en salud, medicamentos y tratamientos en localizaciones adecuadas para tal fin / Número de personas privadas de la libertad intramural"/>
    <s v="Las instalaciones que se dispongan para la atención en salud de la población privada de la libertad dentro del penal, deberán contar con un área de aislamiento de internos calificados como fuente de contagio o infección de alguna enfermedad, que amerite e"/>
    <x v="21"/>
    <x v="21"/>
    <x v="5"/>
    <x v="2"/>
    <x v="2"/>
  </r>
  <r>
    <x v="2"/>
    <x v="4"/>
    <x v="6"/>
    <x v="3"/>
    <x v="6"/>
    <x v="6"/>
    <s v="Número de personas privadas de la libertad que cuentan con asistencia y atención en salud, medicamentos y tratamientos en localizaciones adecuadas para tal fin / Número de personas privadas de la libertad intramural"/>
    <s v="El establecimiento deberá contar con un profesional de la salud experto en psiquiatría"/>
    <x v="22"/>
    <x v="22"/>
    <x v="5"/>
    <x v="55"/>
    <x v="12"/>
  </r>
  <r>
    <x v="2"/>
    <x v="4"/>
    <x v="6"/>
    <x v="3"/>
    <x v="6"/>
    <x v="6"/>
    <s v="Número de personas privadas de la libertad que cuentan con asistencia y atención en salud, medicamentos y tratamientos en localizaciones adecuadas para tal fin / Número de personas privadas de la libertad intramural"/>
    <s v="El ingreso del interno al penal debe estar seguido por un examen integral (físico, psicológico y psiquiátrico) sobre su estado de salud"/>
    <x v="23"/>
    <x v="23"/>
    <x v="5"/>
    <x v="56"/>
    <x v="11"/>
  </r>
  <r>
    <x v="2"/>
    <x v="4"/>
    <x v="6"/>
    <x v="3"/>
    <x v="6"/>
    <x v="6"/>
    <s v="Número de personas privadas de la libertad que cuentan con asistencia y atención en salud, medicamentos y tratamientos en localizaciones adecuadas para tal fin / Número de personas privadas de la libertad intramural"/>
    <s v="El ingreso del interno al penal debe estar seguido por un examen integral (físico, psicológico y psiquiátrico) sobre su estado de salud"/>
    <x v="23"/>
    <x v="23"/>
    <x v="5"/>
    <x v="57"/>
    <x v="11"/>
  </r>
  <r>
    <x v="2"/>
    <x v="4"/>
    <x v="6"/>
    <x v="3"/>
    <x v="6"/>
    <x v="6"/>
    <s v="Número de personas privadas de la libertad que cuentan con asistencia y atención en salud, medicamentos y tratamientos en localizaciones adecuadas para tal fin / Número de personas privadas de la libertad intramural"/>
    <s v="El ingreso del interno al penal debe estar seguido por un examen integral (físico, psicológico y psiquiátrico) sobre su estado de salud"/>
    <x v="23"/>
    <x v="23"/>
    <x v="5"/>
    <x v="58"/>
    <x v="11"/>
  </r>
  <r>
    <x v="2"/>
    <x v="4"/>
    <x v="6"/>
    <x v="3"/>
    <x v="6"/>
    <x v="6"/>
    <s v="Número de personas privadas de la libertad que cuentan con asistencia y atención en salud, medicamentos y tratamientos en localizaciones adecuadas para tal fin / Número de personas privadas de la libertad intramural"/>
    <s v="Deberá suministrar los mecanismos de planificación familiar por los que opten las internas y los internos"/>
    <x v="24"/>
    <x v="24"/>
    <x v="3"/>
    <x v="59"/>
    <x v="13"/>
  </r>
  <r>
    <x v="2"/>
    <x v="4"/>
    <x v="6"/>
    <x v="3"/>
    <x v="6"/>
    <x v="6"/>
    <s v="Número de personas privadas de la libertad que cuentan con asistencia y atención en salud, medicamentos y tratamientos en localizaciones adecuadas para tal fin / Número de personas privadas de la libertad intramural"/>
    <s v="Deberá suministrar los mecanismos de planificación familiar por los que opten las internas y los internos"/>
    <x v="24"/>
    <x v="24"/>
    <x v="3"/>
    <x v="60"/>
    <x v="13"/>
  </r>
  <r>
    <x v="2"/>
    <x v="4"/>
    <x v="6"/>
    <x v="3"/>
    <x v="6"/>
    <x v="6"/>
    <s v="Número de personas privadas de la libertad que cuentan con asistencia y atención en salud, medicamentos y tratamientos en localizaciones adecuadas para tal fin / Número de personas privadas de la libertad intramural"/>
    <s v="Debe prestarse la especialidad de la obstetricia para un adecuado tratamiento de los embarazos y partos"/>
    <x v="25"/>
    <x v="25"/>
    <x v="3"/>
    <x v="61"/>
    <x v="12"/>
  </r>
  <r>
    <x v="2"/>
    <x v="4"/>
    <x v="6"/>
    <x v="3"/>
    <x v="6"/>
    <x v="6"/>
    <s v="Número de personas privadas de la libertad que cuentan con asistencia y atención en salud, medicamentos y tratamientos en localizaciones adecuadas para tal fin / Número de personas privadas de la libertad intramural"/>
    <s v="Debe prestarse la especialidad de la obstetricia para un adecuado tratamiento de los embarazos y partos"/>
    <x v="25"/>
    <x v="25"/>
    <x v="3"/>
    <x v="55"/>
    <x v="13"/>
  </r>
  <r>
    <x v="2"/>
    <x v="4"/>
    <x v="6"/>
    <x v="3"/>
    <x v="6"/>
    <x v="6"/>
    <s v="Número de personas privadas de la libertad que cuentan con asistencia y atención en salud, medicamentos y tratamientos en localizaciones adecuadas para tal fin / Número de personas privadas de la libertad intramural"/>
    <s v="En los eventos en que el tratamiento psiquiatríco no pueda llevarse a cabo en el interior del penal, deberá asegurarse su reclusión en un centro psiquiátrico"/>
    <x v="26"/>
    <x v="26"/>
    <x v="3"/>
    <x v="2"/>
    <x v="2"/>
  </r>
  <r>
    <x v="2"/>
    <x v="4"/>
    <x v="6"/>
    <x v="3"/>
    <x v="6"/>
    <x v="6"/>
    <s v="Número de personas privadas de la libertad que cuentan con asistencia y atención en salud, medicamentos y tratamientos en localizaciones adecuadas para tal fin / Número de personas privadas de la libertad intramural"/>
    <s v="Garantizar la atención integral en los programas de promoción y mantenimiento de la salud a la población privada de la libertad"/>
    <x v="27"/>
    <x v="27"/>
    <x v="3"/>
    <x v="62"/>
    <x v="15"/>
  </r>
  <r>
    <x v="2"/>
    <x v="4"/>
    <x v="6"/>
    <x v="3"/>
    <x v="6"/>
    <x v="6"/>
    <s v="Número de personas privadas de la libertad que cuentan con asistencia y atención en salud, medicamentos y tratamientos en localizaciones adecuadas para tal fin / Número de personas privadas de la libertad intramural"/>
    <s v="Deberá haber jornadas de atención médica general, cada año debiendo establecerse y registrarse los pormenores del estado de salud de cada uno de los internos."/>
    <x v="28"/>
    <x v="28"/>
    <x v="3"/>
    <x v="63"/>
    <x v="13"/>
  </r>
  <r>
    <x v="2"/>
    <x v="4"/>
    <x v="6"/>
    <x v="3"/>
    <x v="6"/>
    <x v="6"/>
    <s v="Número de personas privadas de la libertad que cuentan con asistencia y atención en salud, medicamentos y tratamientos en localizaciones adecuadas para tal fin / Número de personas privadas de la libertad intramural"/>
    <s v="Deberá haber jornadas de atención médica general, cada año debiendo establecerse y registrarse los pormenores del estado de salud de cada uno de los internos."/>
    <x v="28"/>
    <x v="28"/>
    <x v="3"/>
    <x v="64"/>
    <x v="13"/>
  </r>
  <r>
    <x v="2"/>
    <x v="4"/>
    <x v="6"/>
    <x v="3"/>
    <x v="6"/>
    <x v="6"/>
    <s v="Número de personas privadas de la libertad que cuentan con asistencia y atención en salud, medicamentos y tratamientos en localizaciones adecuadas para tal fin / Número de personas privadas de la libertad intramural"/>
    <s v="Deberá haber jornadas de atención médica general, cada año debiendo establecerse y registrarse los pormenores del estado de salud de cada uno de los internos."/>
    <x v="29"/>
    <x v="29"/>
    <x v="3"/>
    <x v="63"/>
    <x v="13"/>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65"/>
    <x v="16"/>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66"/>
    <x v="13"/>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67"/>
    <x v="11"/>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68"/>
    <x v="0"/>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69"/>
    <x v="11"/>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70"/>
    <x v="0"/>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0"/>
    <x v="30"/>
    <x v="0"/>
    <x v="71"/>
    <x v="0"/>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1"/>
    <x v="31"/>
    <x v="3"/>
    <x v="2"/>
    <x v="2"/>
  </r>
  <r>
    <x v="2"/>
    <x v="4"/>
    <x v="6"/>
    <x v="3"/>
    <x v="6"/>
    <x v="6"/>
    <s v="Número de personas privadas de la libertad que cuentan con asistencia y atención en salud, medicamentos y tratamientos en localizaciones adecuadas para tal fin / Número de personas privadas de la libertad intramural"/>
    <s v="Materializar las citas y procedimientos médicos que requieran atención por fuera del ERON"/>
    <x v="32"/>
    <x v="32"/>
    <x v="0"/>
    <x v="2"/>
    <x v="2"/>
  </r>
  <r>
    <x v="2"/>
    <x v="4"/>
    <x v="6"/>
    <x v="3"/>
    <x v="6"/>
    <x v="6"/>
    <s v="Número de personas privadas de la libertad que cuentan con asistencia y atención en salud, medicamentos y tratamientos en localizaciones adecuadas para tal fin / Número de personas privadas de la libertad intramural"/>
    <s v="Los servicios ginecológicos deberán ser habilitados en los establecimientos carcelarios femeninos"/>
    <x v="33"/>
    <x v="33"/>
    <x v="3"/>
    <x v="55"/>
    <x v="12"/>
  </r>
  <r>
    <x v="2"/>
    <x v="4"/>
    <x v="6"/>
    <x v="3"/>
    <x v="6"/>
    <x v="6"/>
    <s v="Número de personas privadas de la libertad que cuentan con asistencia y atención en salud, medicamentos y tratamientos en localizaciones adecuadas para tal fin / Número de personas privadas de la libertad intramural"/>
    <s v="El área de la salud deberá proporcionar los servicios de un odontólogo calificado."/>
    <x v="34"/>
    <x v="34"/>
    <x v="3"/>
    <x v="55"/>
    <x v="12"/>
  </r>
  <r>
    <x v="2"/>
    <x v="4"/>
    <x v="6"/>
    <x v="3"/>
    <x v="6"/>
    <x v="6"/>
    <s v="Número de personas privadas de la libertad que cuentan con asistencia y atención en salud, medicamentos y tratamientos en localizaciones adecuadas para tal fin / Número de personas privadas de la libertad intramural"/>
    <s v="El área de la salud deberá proporcionar los servicios de un odontólogo calificado."/>
    <x v="35"/>
    <x v="35"/>
    <x v="3"/>
    <x v="2"/>
    <x v="2"/>
  </r>
  <r>
    <x v="2"/>
    <x v="4"/>
    <x v="6"/>
    <x v="3"/>
    <x v="6"/>
    <x v="6"/>
    <s v="Número de personas privadas de la libertad que cuentan con asistencia y atención en salud, medicamentos y tratamientos en localizaciones adecuadas para tal fin / Número de personas privadas de la libertad intramural"/>
    <s v="Los servicios de pediatría deberán estar habilitados para los eventos en los cuales las reclusas hayan dado a luz y el bebé se encuentre en las instalaciones del penal"/>
    <x v="36"/>
    <x v="36"/>
    <x v="3"/>
    <x v="2"/>
    <x v="2"/>
  </r>
  <r>
    <x v="2"/>
    <x v="4"/>
    <x v="6"/>
    <x v="3"/>
    <x v="6"/>
    <x v="6"/>
    <s v="Número de personas privadas de la libertad que cuentan con asistencia y atención en salud, medicamentos y tratamientos en localizaciones adecuadas para tal fin / Número de personas privadas de la libertad intramural"/>
    <s v="La farmacia se encargará de suministrar los medicamentos requeridos por cada uno de los internos con prescripción médica en su favor"/>
    <x v="37"/>
    <x v="37"/>
    <x v="3"/>
    <x v="72"/>
    <x v="13"/>
  </r>
  <r>
    <x v="2"/>
    <x v="4"/>
    <x v="6"/>
    <x v="3"/>
    <x v="6"/>
    <x v="6"/>
    <s v="Número de personas privadas de la libertad que cuentan con asistencia y atención en salud, medicamentos y tratamientos en localizaciones adecuadas para tal fin / Número de personas privadas de la libertad intramural"/>
    <s v="La farmacia se encargará de suministrar los medicamentos requeridos por cada uno de los internos con prescripción médica en su favor"/>
    <x v="37"/>
    <x v="37"/>
    <x v="3"/>
    <x v="73"/>
    <x v="12"/>
  </r>
  <r>
    <x v="2"/>
    <x v="4"/>
    <x v="6"/>
    <x v="3"/>
    <x v="6"/>
    <x v="6"/>
    <s v="Número de personas privadas de la libertad que cuentan con asistencia y atención en salud, medicamentos y tratamientos en localizaciones adecuadas para tal fin / Número de personas privadas de la libertad intramural"/>
    <s v="La farmacia se encargará de suministrar los medicamentos requeridos por cada uno de los internos con prescripción médica en su favor"/>
    <x v="37"/>
    <x v="37"/>
    <x v="3"/>
    <x v="74"/>
    <x v="12"/>
  </r>
  <r>
    <x v="2"/>
    <x v="4"/>
    <x v="6"/>
    <x v="3"/>
    <x v="6"/>
    <x v="6"/>
    <s v="Número de personas privadas de la libertad que cuentan con asistencia y atención en salud, medicamentos y tratamientos en localizaciones adecuadas para tal fin / Número de personas privadas de la libertad intramural"/>
    <s v="La farmacia se encargará de suministrar los medicamentos requeridos por cada uno de los internos con prescripción médica en su favor"/>
    <x v="37"/>
    <x v="37"/>
    <x v="3"/>
    <x v="75"/>
    <x v="12"/>
  </r>
  <r>
    <x v="2"/>
    <x v="4"/>
    <x v="6"/>
    <x v="3"/>
    <x v="6"/>
    <x v="6"/>
    <s v="Número de personas privadas de la libertad que cuentan con asistencia y atención en salud, medicamentos y tratamientos en localizaciones adecuadas para tal fin / Número de personas privadas de la libertad intramural"/>
    <s v="En materia de atención médica de urgencia deberá evacuarse el 100% de los requerimientos de diagnóstico el mismo día en que se registró la necesidad del mismo."/>
    <x v="38"/>
    <x v="38"/>
    <x v="3"/>
    <x v="76"/>
    <x v="11"/>
  </r>
  <r>
    <x v="2"/>
    <x v="4"/>
    <x v="6"/>
    <x v="3"/>
    <x v="6"/>
    <x v="6"/>
    <s v="Número de personas privadas de la libertad que cuentan con asistencia y atención en salud, medicamentos y tratamientos en localizaciones adecuadas para tal fin / Número de personas privadas de la libertad intramural"/>
    <s v="En materia de atención médica de urgencia deberá evacuarse el 100% de los requerimientos de diagnóstico el mismo día en que se registró la necesidad del mismo."/>
    <x v="38"/>
    <x v="38"/>
    <x v="3"/>
    <x v="77"/>
    <x v="12"/>
  </r>
  <r>
    <x v="2"/>
    <x v="4"/>
    <x v="6"/>
    <x v="3"/>
    <x v="6"/>
    <x v="6"/>
    <s v="Número de personas privadas de la libertad que cuentan con asistencia y atención en salud, medicamentos y tratamientos en localizaciones adecuadas para tal fin / Número de personas privadas de la libertad intramural"/>
    <s v="En materia de atención médica de urgencia deberá evacuarse el 100% de los requerimientos de diagnóstico el mismo día en que se registró la necesidad del mismo."/>
    <x v="38"/>
    <x v="38"/>
    <x v="3"/>
    <x v="78"/>
    <x v="17"/>
  </r>
  <r>
    <x v="2"/>
    <x v="4"/>
    <x v="6"/>
    <x v="3"/>
    <x v="6"/>
    <x v="6"/>
    <s v="Número de personas privadas de la libertad que cuentan con asistencia y atención en salud, medicamentos y tratamientos en localizaciones adecuadas para tal fin / Número de personas privadas de la libertad intramural"/>
    <s v="En materia de atención médica de urgencia deberá evacuarse el 100% de los requerimientos de diagnóstico el mismo día en que se registró la necesidad del mismo."/>
    <x v="38"/>
    <x v="39"/>
    <x v="3"/>
    <x v="79"/>
    <x v="13"/>
  </r>
  <r>
    <x v="2"/>
    <x v="4"/>
    <x v="6"/>
    <x v="3"/>
    <x v="6"/>
    <x v="6"/>
    <s v="Número de personas privadas de la libertad que cuentan con asistencia y atención en salud, medicamentos y tratamientos en localizaciones adecuadas para tal fin / Número de personas privadas de la libertad intramural"/>
    <s v="En materia de atención médica de urgencia deberá evacuarse el 100% de los requerimientos de diagnóstico el mismo día en que se registró la necesidad del mismo."/>
    <x v="39"/>
    <x v="40"/>
    <x v="5"/>
    <x v="80"/>
    <x v="13"/>
  </r>
  <r>
    <x v="2"/>
    <x v="4"/>
    <x v="6"/>
    <x v="3"/>
    <x v="6"/>
    <x v="6"/>
    <s v="Número de personas privadas de la libertad que cuentan con asistencia y atención en salud, medicamentos y tratamientos en localizaciones adecuadas para tal fin / Número de personas privadas de la libertad intramural"/>
    <s v="El ingreso del interno al penal debe estar seguido por la apertura de su historia clínica en la que deberán registrarse todos los pormenores al respecto durante el tiempo de su reclusión"/>
    <x v="40"/>
    <x v="41"/>
    <x v="3"/>
    <x v="81"/>
    <x v="11"/>
  </r>
  <r>
    <x v="2"/>
    <x v="4"/>
    <x v="6"/>
    <x v="3"/>
    <x v="6"/>
    <x v="6"/>
    <s v="Número de personas privadas de la libertad que cuentan con asistencia y atención en salud, medicamentos y tratamientos en localizaciones adecuadas para tal fin / Número de personas privadas de la libertad intramural"/>
    <s v="El ingreso del interno al penal debe estar seguido por la apertura de su historia clínica en la que deberán registrarse todos los pormenores al respecto durante el tiempo de su reclusión"/>
    <x v="40"/>
    <x v="41"/>
    <x v="3"/>
    <x v="82"/>
    <x v="13"/>
  </r>
  <r>
    <x v="2"/>
    <x v="4"/>
    <x v="6"/>
    <x v="3"/>
    <x v="6"/>
    <x v="6"/>
    <s v="Número de personas privadas de la libertad que cuentan con asistencia y atención en salud, medicamentos y tratamientos en localizaciones adecuadas para tal fin / Número de personas privadas de la libertad intramural"/>
    <s v="Cuando se trata de problemas de salud mental, relacionados con hechos acaecidos en la propia prisión, se debe prestar el servicio requerido con continuidad incluso después de salir del centro de reclusión"/>
    <x v="41"/>
    <x v="42"/>
    <x v="6"/>
    <x v="2"/>
    <x v="2"/>
  </r>
  <r>
    <x v="2"/>
    <x v="4"/>
    <x v="6"/>
    <x v="3"/>
    <x v="6"/>
    <x v="6"/>
    <s v="Número de personas privadas de la libertad que cuentan con asistencia y atención en salud, medicamentos y tratamientos en localizaciones adecuadas para tal fin / Número de personas privadas de la libertad intramural"/>
    <m/>
    <x v="12"/>
    <x v="12"/>
    <x v="1"/>
    <x v="83"/>
    <x v="18"/>
  </r>
  <r>
    <x v="2"/>
    <x v="4"/>
    <x v="6"/>
    <x v="3"/>
    <x v="6"/>
    <x v="6"/>
    <s v="Número de personas privadas de la libertad que cuentan con asistencia y atención en salud, medicamentos y tratamientos en localizaciones adecuadas para tal fin / Número de personas privadas de la libertad intramural"/>
    <m/>
    <x v="12"/>
    <x v="12"/>
    <x v="1"/>
    <x v="84"/>
    <x v="18"/>
  </r>
  <r>
    <x v="2"/>
    <x v="4"/>
    <x v="6"/>
    <x v="3"/>
    <x v="6"/>
    <x v="6"/>
    <s v="Número de personas privadas de la libertad que cuentan con asistencia y atención en salud, medicamentos y tratamientos en localizaciones adecuadas para tal fin / Número de personas privadas de la libertad intramural"/>
    <m/>
    <x v="12"/>
    <x v="12"/>
    <x v="1"/>
    <x v="85"/>
    <x v="13"/>
  </r>
  <r>
    <x v="3"/>
    <x v="3"/>
    <x v="5"/>
    <x v="2"/>
    <x v="5"/>
    <x v="5"/>
    <m/>
    <s v="Los internos deben comer sentados en mesas decentemente dispuestas"/>
    <x v="42"/>
    <x v="43"/>
    <x v="3"/>
    <x v="86"/>
    <x v="13"/>
  </r>
  <r>
    <x v="3"/>
    <x v="2"/>
    <x v="7"/>
    <x v="4"/>
    <x v="7"/>
    <x v="7"/>
    <m/>
    <s v="Cada recluso dispondrá de una cama individual o litera cuyo tamaño mínimo sea de 2 m * 0,8 m, equivalente a 1,6 m2 de superficie/persona al interior de la celda que le fue asignada"/>
    <x v="43"/>
    <x v="44"/>
    <x v="3"/>
    <x v="2"/>
    <x v="2"/>
  </r>
  <r>
    <x v="3"/>
    <x v="2"/>
    <x v="7"/>
    <x v="4"/>
    <x v="7"/>
    <x v="7"/>
    <m/>
    <s v="Cada uno de los reclusos debe contar en el establecimiento penitenciario con un espacio total de reclusión mínimo de 20m2 (o más en el caso de las personas en situación de discapacidad física, si fuere del caso)"/>
    <x v="44"/>
    <x v="45"/>
    <x v="3"/>
    <x v="87"/>
    <x v="19"/>
  </r>
  <r>
    <x v="3"/>
    <x v="2"/>
    <x v="7"/>
    <x v="4"/>
    <x v="7"/>
    <x v="7"/>
    <m/>
    <s v="Cada uno de los reclusos debe contar en el establecimiento penitenciario con un espacio total de reclusión mínimo de 20m2 (o más en el caso de las personas en situación de discapacidad física, si fuere del caso)"/>
    <x v="44"/>
    <x v="45"/>
    <x v="3"/>
    <x v="88"/>
    <x v="20"/>
  </r>
  <r>
    <x v="3"/>
    <x v="2"/>
    <x v="7"/>
    <x v="4"/>
    <x v="7"/>
    <x v="7"/>
    <m/>
    <s v="Cada uno de los reclusos debe contar en el establecimiento penitenciario con un espacio total de reclusión mínimo de 20m2 (o más en el caso de las personas en situación de discapacidad física, si fuere del caso)"/>
    <x v="44"/>
    <x v="45"/>
    <x v="3"/>
    <x v="89"/>
    <x v="0"/>
  </r>
  <r>
    <x v="3"/>
    <x v="2"/>
    <x v="7"/>
    <x v="4"/>
    <x v="7"/>
    <x v="7"/>
    <m/>
    <s v="Cada uno de los reclusos debe contar en el establecimiento penitenciario con un espacio total de reclusión mínimo de 20m2 (o más en el caso de las personas en situación de discapacidad física, si fuere del caso)"/>
    <x v="44"/>
    <x v="45"/>
    <x v="3"/>
    <x v="90"/>
    <x v="21"/>
  </r>
  <r>
    <x v="3"/>
    <x v="2"/>
    <x v="7"/>
    <x v="4"/>
    <x v="7"/>
    <x v="7"/>
    <m/>
    <s v="Cada uno de los reclusos debe contar en el establecimiento penitenciario con un espacio total de reclusión mínimo de 20m2 (o más en el caso de las personas en situación de discapacidad física, si fuere del caso)"/>
    <x v="44"/>
    <x v="46"/>
    <x v="3"/>
    <x v="91"/>
    <x v="13"/>
  </r>
  <r>
    <x v="3"/>
    <x v="2"/>
    <x v="7"/>
    <x v="4"/>
    <x v="7"/>
    <x v="7"/>
    <m/>
    <s v="Cada uno de los reclusos debe contar en el establecimiento penitenciario con un espacio total de reclusión mínimo de 20m2 (o más en el caso de las personas en situación de discapacidad física, si fuere del caso)"/>
    <x v="44"/>
    <x v="46"/>
    <x v="3"/>
    <x v="92"/>
    <x v="22"/>
  </r>
  <r>
    <x v="3"/>
    <x v="2"/>
    <x v="7"/>
    <x v="4"/>
    <x v="7"/>
    <x v="7"/>
    <m/>
    <s v="Cada uno de los reclusos debe contar en el establecimiento penitenciario con un espacio total de reclusión mínimo de 20m2 (o más en el caso de las personas en situación de discapacidad física, si fuere del caso)"/>
    <x v="44"/>
    <x v="46"/>
    <x v="3"/>
    <x v="93"/>
    <x v="13"/>
  </r>
  <r>
    <x v="3"/>
    <x v="2"/>
    <x v="7"/>
    <x v="4"/>
    <x v="7"/>
    <x v="7"/>
    <m/>
    <s v="Cada uno de los reclusos debe contar en el establecimiento penitenciario con un espacio total de reclusión mínimo de 20m2 (o más en el caso de las personas en situación de discapacidad física, si fuere del caso)"/>
    <x v="44"/>
    <x v="46"/>
    <x v="3"/>
    <x v="94"/>
    <x v="22"/>
  </r>
  <r>
    <x v="3"/>
    <x v="2"/>
    <x v="7"/>
    <x v="4"/>
    <x v="7"/>
    <x v="7"/>
    <m/>
    <s v="Cada uno de los reclusos debe contar en el establecimiento penitenciario con un espacio total de reclusión mínimo de 20m2 (o más en el caso de las personas en situación de discapacidad física, si fuere del caso)"/>
    <x v="44"/>
    <x v="46"/>
    <x v="3"/>
    <x v="95"/>
    <x v="19"/>
  </r>
  <r>
    <x v="3"/>
    <x v="2"/>
    <x v="7"/>
    <x v="4"/>
    <x v="7"/>
    <x v="7"/>
    <m/>
    <s v="Cada uno de los reclusos debe contar en el establecimiento penitenciario con un espacio total de reclusión mínimo de 20m2 (o más en el caso de las personas en situación de discapacidad física, si fuere del caso)"/>
    <x v="44"/>
    <x v="46"/>
    <x v="3"/>
    <x v="96"/>
    <x v="0"/>
  </r>
  <r>
    <x v="3"/>
    <x v="3"/>
    <x v="8"/>
    <x v="3"/>
    <x v="8"/>
    <x v="8"/>
    <m/>
    <s v="Se debe suministrar por lo menos una vez cada cuatro meses un kit de aseo."/>
    <x v="45"/>
    <x v="47"/>
    <x v="0"/>
    <x v="97"/>
    <x v="0"/>
  </r>
  <r>
    <x v="3"/>
    <x v="2"/>
    <x v="7"/>
    <x v="4"/>
    <x v="7"/>
    <x v="7"/>
    <m/>
    <s v="El techo debe estar mínimo a 2,45 m de alto"/>
    <x v="46"/>
    <x v="48"/>
    <x v="3"/>
    <x v="2"/>
    <x v="2"/>
  </r>
  <r>
    <x v="3"/>
    <x v="2"/>
    <x v="7"/>
    <x v="4"/>
    <x v="7"/>
    <x v="7"/>
    <m/>
    <s v="Cada recluso dispondrá de ropa de cama individual suficiente, mantenida convenientemente y mudada con regularidad"/>
    <x v="47"/>
    <x v="49"/>
    <x v="0"/>
    <x v="98"/>
    <x v="0"/>
  </r>
  <r>
    <x v="3"/>
    <x v="2"/>
    <x v="7"/>
    <x v="4"/>
    <x v="7"/>
    <x v="7"/>
    <m/>
    <s v="Cada recluso dispondrá de ropa de cama individual suficiente, mantenida convenientemente y mudada con regularidad"/>
    <x v="47"/>
    <x v="49"/>
    <x v="0"/>
    <x v="99"/>
    <x v="0"/>
  </r>
  <r>
    <x v="3"/>
    <x v="2"/>
    <x v="7"/>
    <x v="4"/>
    <x v="7"/>
    <x v="7"/>
    <m/>
    <s v="Entre las camas dispuestas en forma horizontal debe haber un mínimo de 1,5 m de distancia. En caso de disponerse en forma vertical, debe considerarse que el espacio mínimo entre niveles será de 1,2 m."/>
    <x v="48"/>
    <x v="50"/>
    <x v="3"/>
    <x v="2"/>
    <x v="2"/>
  </r>
  <r>
    <x v="3"/>
    <x v="3"/>
    <x v="8"/>
    <x v="3"/>
    <x v="8"/>
    <x v="8"/>
    <m/>
    <s v="La fumigación de los establecimientos penitenciarios debe tener una periodicidad establecida técnicamente por la Secretaría de Ambiente de cada municipio, sin que pueda llegar a exceder un año. "/>
    <x v="49"/>
    <x v="51"/>
    <x v="0"/>
    <x v="100"/>
    <x v="0"/>
  </r>
  <r>
    <x v="3"/>
    <x v="3"/>
    <x v="8"/>
    <x v="3"/>
    <x v="8"/>
    <x v="8"/>
    <m/>
    <s v="La cantidad de duchas por personas es de 1 por cada 50 internos, siempre que éstos tengan acceso a ella durante las 24 horas del día. La superficie estimada para un cubículo de ducha es de 1,2m2"/>
    <x v="50"/>
    <x v="52"/>
    <x v="3"/>
    <x v="101"/>
    <x v="0"/>
  </r>
  <r>
    <x v="3"/>
    <x v="3"/>
    <x v="8"/>
    <x v="3"/>
    <x v="8"/>
    <x v="8"/>
    <m/>
    <s v="La cantidad de duchas por personas es de 1 por cada 50 internos, siempre que éstos tengan acceso a ella durante las 24 horas del día. La superficie estimada para un cubículo de ducha es de 1,2m2"/>
    <x v="51"/>
    <x v="53"/>
    <x v="3"/>
    <x v="102"/>
    <x v="0"/>
  </r>
  <r>
    <x v="3"/>
    <x v="3"/>
    <x v="8"/>
    <x v="3"/>
    <x v="8"/>
    <x v="8"/>
    <m/>
    <s v="La cantidad de duchas por personas es de 1 por cada 50 internos, siempre que éstos tengan acceso a ella durante las 24 horas del día. La superficie estimada para un cubículo de ducha es de 1,2m2"/>
    <x v="52"/>
    <x v="54"/>
    <x v="3"/>
    <x v="103"/>
    <x v="0"/>
  </r>
  <r>
    <x v="3"/>
    <x v="3"/>
    <x v="8"/>
    <x v="3"/>
    <x v="8"/>
    <x v="8"/>
    <m/>
    <s v="La cantidad de duchas por personas es de 1 por cada 50 internos, siempre que éstos tengan acceso a ella durante las 24 horas del día. La superficie estimada para un cubículo de ducha es de 1,2m2"/>
    <x v="53"/>
    <x v="55"/>
    <x v="3"/>
    <x v="2"/>
    <x v="2"/>
  </r>
  <r>
    <x v="3"/>
    <x v="2"/>
    <x v="7"/>
    <x v="4"/>
    <x v="7"/>
    <x v="7"/>
    <m/>
    <s v="La distancia mínima entre las paredes de las celdas debe ser de 2,15 m"/>
    <x v="54"/>
    <x v="56"/>
    <x v="3"/>
    <x v="2"/>
    <x v="2"/>
  </r>
  <r>
    <x v="3"/>
    <x v="2"/>
    <x v="7"/>
    <x v="4"/>
    <x v="7"/>
    <x v="7"/>
    <m/>
    <s v="Las aberturas (en las celdas) deben constituir el 10% de la superficie del área de la celda (ventilación)"/>
    <x v="55"/>
    <x v="57"/>
    <x v="3"/>
    <x v="2"/>
    <x v="2"/>
  </r>
  <r>
    <x v="3"/>
    <x v="2"/>
    <x v="7"/>
    <x v="4"/>
    <x v="7"/>
    <x v="7"/>
    <m/>
    <s v="Las celdas deben tener una ventilación óptima (Valores recomendados CICR)"/>
    <x v="56"/>
    <x v="58"/>
    <x v="3"/>
    <x v="2"/>
    <x v="2"/>
  </r>
  <r>
    <x v="3"/>
    <x v="2"/>
    <x v="9"/>
    <x v="5"/>
    <x v="9"/>
    <x v="9"/>
    <s v="Número de personas privadas de la libertad con acceso mensual a celdas adecuadas para el desarrollo de las visitas íntimas / Número de personas privadas de la libertad que solicitan el disfrute de la visita conyugal en los últimos 30 días"/>
    <s v="Las celdas para el desarrollo de visitas íntimas debe contar con batería sanitaria completa"/>
    <x v="57"/>
    <x v="59"/>
    <x v="3"/>
    <x v="2"/>
    <x v="2"/>
  </r>
  <r>
    <x v="3"/>
    <x v="2"/>
    <x v="9"/>
    <x v="5"/>
    <x v="9"/>
    <x v="9"/>
    <s v="Número de personas privadas de la libertad con acceso mensual a celdas adecuadas para el desarrollo de las visitas íntimas / Número de personas privadas de la libertad que solicitan el disfrute de la visita conyugal en los últimos 30 días"/>
    <s v="Las celdas para el desarrollo de visitas íntimas debe contar con mobiliario requerido para estas instalaciones"/>
    <x v="58"/>
    <x v="60"/>
    <x v="3"/>
    <x v="104"/>
    <x v="13"/>
  </r>
  <r>
    <x v="3"/>
    <x v="2"/>
    <x v="9"/>
    <x v="5"/>
    <x v="9"/>
    <x v="9"/>
    <s v="Número de personas privadas de la libertad con acceso mensual a celdas adecuadas para el desarrollo de las visitas íntimas / Número de personas privadas de la libertad que solicitan el disfrute de la visita conyugal en los últimos 30 días"/>
    <s v="Las celdas para el desarrollo de visitas íntimas debe contar con seguridad, privacidad e higiene"/>
    <x v="59"/>
    <x v="61"/>
    <x v="3"/>
    <x v="105"/>
    <x v="0"/>
  </r>
  <r>
    <x v="3"/>
    <x v="2"/>
    <x v="7"/>
    <x v="4"/>
    <x v="7"/>
    <x v="7"/>
    <m/>
    <s v="Las internas que tienen un bebé a su cargo en las instalaciones, deben contar con un alojamiento temporal especializado, con una cuna para el neonato, dotada con almohada, juego de sábanas y cobija."/>
    <x v="60"/>
    <x v="62"/>
    <x v="3"/>
    <x v="2"/>
    <x v="2"/>
  </r>
  <r>
    <x v="3"/>
    <x v="2"/>
    <x v="9"/>
    <x v="5"/>
    <x v="9"/>
    <x v="9"/>
    <s v="Número de personas privadas de la libertad con acceso mensual a celdas adecuadas para el desarrollo de las visitas íntimas / Número de personas privadas de la libertad que solicitan el disfrute de la visita conyugal en los últimos 30 días"/>
    <s v="Las personas privadas de la libertad deben contar con acceso mensual a celdas adecuadas para el desarrollo de las visitas íntimas, cuyo metraje deberá corresponder al alojamiento de una persona en reclusión conjunta, lo cual implica que como mínimo debe a"/>
    <x v="61"/>
    <x v="63"/>
    <x v="3"/>
    <x v="106"/>
    <x v="0"/>
  </r>
  <r>
    <x v="3"/>
    <x v="3"/>
    <x v="8"/>
    <x v="3"/>
    <x v="8"/>
    <x v="8"/>
    <m/>
    <s v="Las reparaciones de las baterias sanitarios no podrán tardar más de 3 días calendario"/>
    <x v="62"/>
    <x v="64"/>
    <x v="3"/>
    <x v="2"/>
    <x v="2"/>
  </r>
  <r>
    <x v="3"/>
    <x v="3"/>
    <x v="8"/>
    <x v="3"/>
    <x v="8"/>
    <x v="8"/>
    <m/>
    <s v="Número suficiente de servicios sanitarios en buen estado y en óptimo funcionamiento, uno por cada 25 internos"/>
    <x v="63"/>
    <x v="65"/>
    <x v="3"/>
    <x v="107"/>
    <x v="0"/>
  </r>
  <r>
    <x v="3"/>
    <x v="3"/>
    <x v="8"/>
    <x v="3"/>
    <x v="8"/>
    <x v="8"/>
    <m/>
    <s v="Número suficiente de servicios sanitarios en buen estado y en óptimo funcionamiento, uno por cada 25 internos"/>
    <x v="64"/>
    <x v="66"/>
    <x v="3"/>
    <x v="108"/>
    <x v="0"/>
  </r>
  <r>
    <x v="3"/>
    <x v="3"/>
    <x v="8"/>
    <x v="3"/>
    <x v="8"/>
    <x v="8"/>
    <m/>
    <s v="Número suficiente de servicios sanitarios en buen estado y en óptimo funcionamiento, uno por cada 25 internos"/>
    <x v="65"/>
    <x v="67"/>
    <x v="3"/>
    <x v="109"/>
    <x v="13"/>
  </r>
  <r>
    <x v="3"/>
    <x v="3"/>
    <x v="8"/>
    <x v="3"/>
    <x v="8"/>
    <x v="8"/>
    <m/>
    <s v="Número suficiente de servicios sanitarios en buen estado, en óptimo funcionamiento de cubiculos mínimo de 1,2m2 por bateria sanitaria, uno por cada 25 internos"/>
    <x v="65"/>
    <x v="67"/>
    <x v="0"/>
    <x v="2"/>
    <x v="2"/>
  </r>
  <r>
    <x v="3"/>
    <x v="2"/>
    <x v="7"/>
    <x v="4"/>
    <x v="7"/>
    <x v="7"/>
    <m/>
    <s v="Para los PPL que permanecen al menos 10 horas por fuera de la celda la superficie útil recomendada es de 3,4 m2 en reclusión colectiva"/>
    <x v="66"/>
    <x v="68"/>
    <x v="3"/>
    <x v="110"/>
    <x v="0"/>
  </r>
  <r>
    <x v="3"/>
    <x v="2"/>
    <x v="7"/>
    <x v="4"/>
    <x v="7"/>
    <x v="7"/>
    <m/>
    <s v="Para los PPL que permanecen al menos 10 horas por fuera de la celda la superficie útil recomendada es de 3,4 m2 en reclusión colectiva"/>
    <x v="66"/>
    <x v="68"/>
    <x v="3"/>
    <x v="111"/>
    <x v="0"/>
  </r>
  <r>
    <x v="3"/>
    <x v="2"/>
    <x v="7"/>
    <x v="4"/>
    <x v="7"/>
    <x v="7"/>
    <m/>
    <s v="Para los PPL que permanecen al menos 10 horas por fuera de la celda la superficie útil recomendada es de 3,4 m2 en reclusión colectiva"/>
    <x v="66"/>
    <x v="68"/>
    <x v="3"/>
    <x v="112"/>
    <x v="0"/>
  </r>
  <r>
    <x v="3"/>
    <x v="2"/>
    <x v="7"/>
    <x v="4"/>
    <x v="7"/>
    <x v="7"/>
    <m/>
    <s v="Para los PPL que permanecen al menos 10 horas por fuera de la celda la superficie útil recomendada es de 5,4 m2 en reclusión individual."/>
    <x v="67"/>
    <x v="69"/>
    <x v="3"/>
    <x v="110"/>
    <x v="0"/>
  </r>
  <r>
    <x v="3"/>
    <x v="2"/>
    <x v="7"/>
    <x v="4"/>
    <x v="7"/>
    <x v="7"/>
    <m/>
    <s v="Para los PPL que permanecen al menos 10 horas por fuera de la celda la superficie útil recomendada es de 5,4 m2 en reclusión individual."/>
    <x v="67"/>
    <x v="69"/>
    <x v="3"/>
    <x v="111"/>
    <x v="0"/>
  </r>
  <r>
    <x v="3"/>
    <x v="2"/>
    <x v="7"/>
    <x v="4"/>
    <x v="7"/>
    <x v="7"/>
    <m/>
    <s v="Para los PPL que permanecen al menos 10 horas por fuera de la celda la superficie útil recomendada es de 5,4 m2 en reclusión individual."/>
    <x v="67"/>
    <x v="69"/>
    <x v="3"/>
    <x v="112"/>
    <x v="0"/>
  </r>
  <r>
    <x v="3"/>
    <x v="2"/>
    <x v="7"/>
    <x v="4"/>
    <x v="7"/>
    <x v="7"/>
    <m/>
    <s v="Para los PPL que permanecen entre 6h y menos de 10h por fuera de la celda la superficie útil recomendada es de  4,4 m2 en reclusión colectiva"/>
    <x v="68"/>
    <x v="70"/>
    <x v="3"/>
    <x v="110"/>
    <x v="0"/>
  </r>
  <r>
    <x v="3"/>
    <x v="2"/>
    <x v="7"/>
    <x v="4"/>
    <x v="7"/>
    <x v="7"/>
    <m/>
    <s v="Para los PPL que permanecen entre 6h y menos de 10h por fuera de la celda la superficie útil recomendada es de  4,4 m2 en reclusión colectiva"/>
    <x v="68"/>
    <x v="70"/>
    <x v="3"/>
    <x v="111"/>
    <x v="0"/>
  </r>
  <r>
    <x v="3"/>
    <x v="2"/>
    <x v="7"/>
    <x v="4"/>
    <x v="7"/>
    <x v="7"/>
    <m/>
    <s v="Para los PPL que permanecen entre 6h y menos de 10h por fuera de la celda la superficie útil recomendada es de  4,4 m2 en reclusión colectiva"/>
    <x v="68"/>
    <x v="70"/>
    <x v="3"/>
    <x v="112"/>
    <x v="0"/>
  </r>
  <r>
    <x v="3"/>
    <x v="2"/>
    <x v="7"/>
    <x v="4"/>
    <x v="7"/>
    <x v="7"/>
    <m/>
    <s v="Para los PPL que permanecen entre 6h y menos de 10h por fuera de la celda la superficie útil recomendada es de 6,4m2 en reclusión individual"/>
    <x v="69"/>
    <x v="71"/>
    <x v="3"/>
    <x v="110"/>
    <x v="0"/>
  </r>
  <r>
    <x v="3"/>
    <x v="2"/>
    <x v="7"/>
    <x v="4"/>
    <x v="7"/>
    <x v="7"/>
    <m/>
    <s v="Para los PPL que permanecen entre 6h y menos de 10h por fuera de la celda la superficie útil recomendada es de 6,4m2 en reclusión individual"/>
    <x v="69"/>
    <x v="71"/>
    <x v="3"/>
    <x v="111"/>
    <x v="0"/>
  </r>
  <r>
    <x v="3"/>
    <x v="2"/>
    <x v="7"/>
    <x v="4"/>
    <x v="7"/>
    <x v="7"/>
    <m/>
    <s v="Para los PPL que permanecen entre 6h y menos de 10h por fuera de la celda la superficie útil recomendada es de 6,4m2 en reclusión individual"/>
    <x v="69"/>
    <x v="71"/>
    <x v="3"/>
    <x v="112"/>
    <x v="0"/>
  </r>
  <r>
    <x v="3"/>
    <x v="2"/>
    <x v="7"/>
    <x v="4"/>
    <x v="7"/>
    <x v="7"/>
    <m/>
    <s v="Para los PPL que permanecen menos de 6h por fuera de la celda la superficie útil recomendada es de 5,4m2 en reclusión colectiva"/>
    <x v="70"/>
    <x v="72"/>
    <x v="3"/>
    <x v="110"/>
    <x v="0"/>
  </r>
  <r>
    <x v="3"/>
    <x v="2"/>
    <x v="7"/>
    <x v="4"/>
    <x v="7"/>
    <x v="7"/>
    <m/>
    <s v="Para los PPL que permanecen menos de 6h por fuera de la celda la superficie útil recomendada es de 5,4m2 en reclusión colectiva"/>
    <x v="70"/>
    <x v="72"/>
    <x v="3"/>
    <x v="111"/>
    <x v="0"/>
  </r>
  <r>
    <x v="3"/>
    <x v="2"/>
    <x v="7"/>
    <x v="4"/>
    <x v="7"/>
    <x v="7"/>
    <m/>
    <s v="Para los PPL que permanecen menos de 6h por fuera de la celda la superficie útil recomendada es de 5,4m2 en reclusión colectiva"/>
    <x v="70"/>
    <x v="72"/>
    <x v="3"/>
    <x v="112"/>
    <x v="0"/>
  </r>
  <r>
    <x v="3"/>
    <x v="2"/>
    <x v="7"/>
    <x v="4"/>
    <x v="7"/>
    <x v="7"/>
    <m/>
    <s v="Para los PPL que permanecen menos de 6h por fuera de la celda la superficie útil recomendada es de 7,4m2 en reclusión individual"/>
    <x v="71"/>
    <x v="73"/>
    <x v="3"/>
    <x v="110"/>
    <x v="0"/>
  </r>
  <r>
    <x v="3"/>
    <x v="2"/>
    <x v="7"/>
    <x v="4"/>
    <x v="7"/>
    <x v="7"/>
    <m/>
    <s v="Para los PPL que permanecen menos de 6h por fuera de la celda la superficie útil recomendada es de 7,4m2 en reclusión individual"/>
    <x v="71"/>
    <x v="73"/>
    <x v="3"/>
    <x v="111"/>
    <x v="0"/>
  </r>
  <r>
    <x v="3"/>
    <x v="2"/>
    <x v="7"/>
    <x v="4"/>
    <x v="7"/>
    <x v="7"/>
    <m/>
    <s v="Para los PPL que permanecen menos de 6h por fuera de la celda la superficie útil recomendada es de 7,4m2 en reclusión individual"/>
    <x v="71"/>
    <x v="73"/>
    <x v="3"/>
    <x v="112"/>
    <x v="0"/>
  </r>
  <r>
    <x v="3"/>
    <x v="4"/>
    <x v="6"/>
    <x v="3"/>
    <x v="6"/>
    <x v="6"/>
    <s v="Número de personas privadas de la libertad que cuentan con asistencia y atención en salud, medicamentos y tratamientos en localizaciones adecuadas para tal fin / Número de personas privadas de la libertad intramural"/>
    <s v="Las instalaciones que se dispongan para la atención en salud de la población privada de la libertad dentro del penal, deberán contar con una sala de espera protegida"/>
    <x v="72"/>
    <x v="51"/>
    <x v="5"/>
    <x v="2"/>
    <x v="2"/>
  </r>
  <r>
    <x v="3"/>
    <x v="4"/>
    <x v="6"/>
    <x v="3"/>
    <x v="6"/>
    <x v="6"/>
    <s v="Número de personas privadas de la libertad que cuentan con asistencia y atención en salud, medicamentos y tratamientos en localizaciones adecuadas para tal fin / Número de personas privadas de la libertad intramural"/>
    <s v="Las instalaciones que se dispongan para la atención en salud de la población privada de la libertad dentro del penal, deberán contar con una sala privada de tratamiento y entrevista"/>
    <x v="73"/>
    <x v="51"/>
    <x v="3"/>
    <x v="2"/>
    <x v="2"/>
  </r>
  <r>
    <x v="3"/>
    <x v="2"/>
    <x v="10"/>
    <x v="6"/>
    <x v="10"/>
    <x v="10"/>
    <m/>
    <m/>
    <x v="12"/>
    <x v="12"/>
    <x v="1"/>
    <x v="113"/>
    <x v="19"/>
  </r>
  <r>
    <x v="3"/>
    <x v="2"/>
    <x v="7"/>
    <x v="4"/>
    <x v="7"/>
    <x v="7"/>
    <m/>
    <s v="Los presupuestos municipales y departamentales deben incluir las partidas necesarias para las personas detenidas preventivamente sin perjuicio de los convenios que celebren dichas entidades con la Nación para el mejoramiento de la infraestructura y el sos"/>
    <x v="74"/>
    <x v="74"/>
    <x v="5"/>
    <x v="2"/>
    <x v="2"/>
  </r>
  <r>
    <x v="3"/>
    <x v="2"/>
    <x v="9"/>
    <x v="5"/>
    <x v="9"/>
    <x v="9"/>
    <s v="Número de personas privadas de la libertad con acceso mensual a celdas adecuadas para el desarrollo de las visitas íntimas / Número de personas privadas de la libertad que solicitan el disfrute de la visita conyugal en los últimos 30 días"/>
    <m/>
    <x v="12"/>
    <x v="12"/>
    <x v="1"/>
    <x v="2"/>
    <x v="2"/>
  </r>
  <r>
    <x v="3"/>
    <x v="5"/>
    <x v="11"/>
    <x v="4"/>
    <x v="11"/>
    <x v="11"/>
    <m/>
    <s v="Las personas sindicadas deben estar recluidas en un lugar aislado de la cárcel, diferente al dispuesto para la privación de la libertad de las personas que han sido condenadas "/>
    <x v="75"/>
    <x v="75"/>
    <x v="0"/>
    <x v="114"/>
    <x v="11"/>
  </r>
  <r>
    <x v="3"/>
    <x v="5"/>
    <x v="11"/>
    <x v="4"/>
    <x v="11"/>
    <x v="11"/>
    <m/>
    <s v="Las personas sindicadas deben estar recluidas en un lugar aislado de la cárcel, diferente al dispuesto para la privación de la libertad de las personas que han sido condenadas "/>
    <x v="75"/>
    <x v="75"/>
    <x v="0"/>
    <x v="115"/>
    <x v="0"/>
  </r>
  <r>
    <x v="4"/>
    <x v="6"/>
    <x v="12"/>
    <x v="7"/>
    <x v="12"/>
    <x v="12"/>
    <s v="Binario si/no"/>
    <s v="Diseño de normas técnicas sobre privación de la libertad"/>
    <x v="76"/>
    <x v="51"/>
    <x v="7"/>
    <x v="116"/>
    <x v="0"/>
  </r>
  <r>
    <x v="4"/>
    <x v="6"/>
    <x v="12"/>
    <x v="7"/>
    <x v="12"/>
    <x v="12"/>
    <s v="Binario si/no"/>
    <s v="Diseño de normas técnicas sobre privación de la libertad"/>
    <x v="76"/>
    <x v="51"/>
    <x v="7"/>
    <x v="117"/>
    <x v="6"/>
  </r>
  <r>
    <x v="4"/>
    <x v="6"/>
    <x v="12"/>
    <x v="7"/>
    <x v="12"/>
    <x v="12"/>
    <s v="Binario si/no"/>
    <s v="Diseño de normas técnicas sobre privación de la libertad"/>
    <x v="76"/>
    <x v="51"/>
    <x v="7"/>
    <x v="118"/>
    <x v="23"/>
  </r>
  <r>
    <x v="4"/>
    <x v="6"/>
    <x v="12"/>
    <x v="7"/>
    <x v="12"/>
    <x v="12"/>
    <s v="Binario si/no"/>
    <s v="Diseño de normas técnicas sobre privación de la libertad"/>
    <x v="76"/>
    <x v="51"/>
    <x v="7"/>
    <x v="119"/>
    <x v="24"/>
  </r>
  <r>
    <x v="4"/>
    <x v="6"/>
    <x v="13"/>
    <x v="7"/>
    <x v="13"/>
    <x v="13"/>
    <s v="Binario (Si - No)"/>
    <s v="Diseño del Sistema de Información de la Política Criminal que permite la evaluación y la retroalimentación de las medidas en cada etapa de la política pública."/>
    <x v="77"/>
    <x v="51"/>
    <x v="7"/>
    <x v="120"/>
    <x v="6"/>
  </r>
  <r>
    <x v="4"/>
    <x v="6"/>
    <x v="13"/>
    <x v="7"/>
    <x v="13"/>
    <x v="13"/>
    <s v="Binario (Si - No)"/>
    <s v="Diseño del Sistema de Información de la Política Criminal que permite la evaluación y la retroalimentación de las medidas en cada etapa de la política pública."/>
    <x v="77"/>
    <x v="51"/>
    <x v="7"/>
    <x v="121"/>
    <x v="6"/>
  </r>
  <r>
    <x v="4"/>
    <x v="6"/>
    <x v="13"/>
    <x v="7"/>
    <x v="13"/>
    <x v="13"/>
    <s v="Binario (Si - No)"/>
    <s v="Diseño del Sistema de Información de la Política Criminal que permite la evaluación y la retroalimentación de las medidas en cada etapa de la política pública."/>
    <x v="77"/>
    <x v="51"/>
    <x v="7"/>
    <x v="122"/>
    <x v="6"/>
  </r>
  <r>
    <x v="4"/>
    <x v="6"/>
    <x v="13"/>
    <x v="7"/>
    <x v="13"/>
    <x v="13"/>
    <s v="Binario (Si - No)"/>
    <s v="Diseño del Sistema de Información de la Política Criminal que permite la evaluación y la retroalimentación de las medidas en cada etapa de la política pública."/>
    <x v="77"/>
    <x v="51"/>
    <x v="7"/>
    <x v="123"/>
    <x v="6"/>
  </r>
  <r>
    <x v="4"/>
    <x v="6"/>
    <x v="14"/>
    <x v="7"/>
    <x v="14"/>
    <x v="14"/>
    <s v="Binario (Si - No)"/>
    <s v="Plan de transformación y humanización del Sistema Carcelario que contempla reformas normativas para racionalizar el uso de las medidas privativas de la libertad"/>
    <x v="78"/>
    <x v="51"/>
    <x v="7"/>
    <x v="124"/>
    <x v="6"/>
  </r>
  <r>
    <x v="4"/>
    <x v="6"/>
    <x v="14"/>
    <x v="7"/>
    <x v="14"/>
    <x v="14"/>
    <s v="Binario (Si - No)"/>
    <s v="Plan de transformación y humanización del Sistema Carcelario que contempla reformas normativas para racionalizar el uso de las medidas privativas de la libertad"/>
    <x v="78"/>
    <x v="51"/>
    <x v="7"/>
    <x v="125"/>
    <x v="25"/>
  </r>
  <r>
    <x v="4"/>
    <x v="6"/>
    <x v="14"/>
    <x v="7"/>
    <x v="14"/>
    <x v="14"/>
    <s v="Binario (Si - No)"/>
    <s v="Plan de transformación y humanización del Sistema Carcelario que contempla reformas normativas para racionalizar el uso de las medidas privativas de la libertad"/>
    <x v="78"/>
    <x v="51"/>
    <x v="7"/>
    <x v="126"/>
    <x v="6"/>
  </r>
  <r>
    <x v="4"/>
    <x v="6"/>
    <x v="15"/>
    <x v="7"/>
    <x v="15"/>
    <x v="15"/>
    <s v="Binario (Si - No)"/>
    <s v="Diseño de la campaña de concientización sobre la privación de la libertad"/>
    <x v="79"/>
    <x v="51"/>
    <x v="8"/>
    <x v="127"/>
    <x v="26"/>
  </r>
  <r>
    <x v="4"/>
    <x v="6"/>
    <x v="16"/>
    <x v="7"/>
    <x v="14"/>
    <x v="14"/>
    <s v="Binario (Si - No)"/>
    <s v="Plan de transformación y humanización del Sistema Carcelario que contempla políticas o estrategias para modernizar el Sistema Judicial "/>
    <x v="80"/>
    <x v="51"/>
    <x v="7"/>
    <x v="128"/>
    <x v="6"/>
  </r>
  <r>
    <x v="4"/>
    <x v="6"/>
    <x v="16"/>
    <x v="7"/>
    <x v="14"/>
    <x v="14"/>
    <s v="Binario (Si - No)"/>
    <s v="Plan de transformación y humanización del Sistema Carcelario que contempla políticas o estrategias para modernizar el Sistema Judicial "/>
    <x v="80"/>
    <x v="51"/>
    <x v="7"/>
    <x v="129"/>
    <x v="6"/>
  </r>
  <r>
    <x v="4"/>
    <x v="6"/>
    <x v="16"/>
    <x v="7"/>
    <x v="14"/>
    <x v="14"/>
    <s v="Binario (Si - No)"/>
    <s v="Plan de transformación y humanización del Sistema Carcelario que contempla políticas o estrategias para modernizar el Sistema Judicial "/>
    <x v="80"/>
    <x v="51"/>
    <x v="7"/>
    <x v="130"/>
    <x v="6"/>
  </r>
  <r>
    <x v="4"/>
    <x v="6"/>
    <x v="17"/>
    <x v="7"/>
    <x v="16"/>
    <x v="16"/>
    <s v="(Número de iniciativas legislativas que cuentan con el concepto técnico del Consejo Superior de Política Criminal / Número de iniciativas legislativas con incidencia en la  política criminal) * 100 = Porcentaje de cumplimiento"/>
    <s v="Iniciativas legislativas que cuentan con el concepto técnico del Consejo Superior de Política Criminal "/>
    <x v="81"/>
    <x v="76"/>
    <x v="7"/>
    <x v="131"/>
    <x v="6"/>
  </r>
  <r>
    <x v="4"/>
    <x v="6"/>
    <x v="18"/>
    <x v="7"/>
    <x v="14"/>
    <x v="14"/>
    <s v="Binario (Si - No)"/>
    <s v="Diseñar un Plan de transformación y humanización del Sistema Carcelario que contempla políticas o estrategias para racionalizar el uso de la detención preventivaa"/>
    <x v="82"/>
    <x v="51"/>
    <x v="7"/>
    <x v="132"/>
    <x v="27"/>
  </r>
  <r>
    <x v="4"/>
    <x v="6"/>
    <x v="18"/>
    <x v="7"/>
    <x v="14"/>
    <x v="14"/>
    <s v="Binario (Si - No)"/>
    <s v="Diseñar un Plan de transformación y humanización del Sistema Carcelario que contempla políticas o estrategias para racionalizar el uso de la detención preventivaa"/>
    <x v="82"/>
    <x v="51"/>
    <x v="7"/>
    <x v="133"/>
    <x v="27"/>
  </r>
  <r>
    <x v="4"/>
    <x v="6"/>
    <x v="19"/>
    <x v="7"/>
    <x v="14"/>
    <x v="14"/>
    <s v="Binario (Si - No)"/>
    <s v="Plan de transformación y humanización del Sistema Carcelario que contempla políticas o estrategias para promover los subrogados penales"/>
    <x v="83"/>
    <x v="51"/>
    <x v="7"/>
    <x v="134"/>
    <x v="27"/>
  </r>
  <r>
    <x v="4"/>
    <x v="6"/>
    <x v="19"/>
    <x v="7"/>
    <x v="14"/>
    <x v="14"/>
    <s v="Binario (Si - No)"/>
    <s v="Plan de transformación y humanización del Sistema Carcelario que contempla políticas o estrategias para promover los subrogados penales"/>
    <x v="83"/>
    <x v="51"/>
    <x v="7"/>
    <x v="135"/>
    <x v="27"/>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0"/>
    <x v="136"/>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0"/>
    <x v="137"/>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9"/>
    <x v="138"/>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9"/>
    <x v="139"/>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9"/>
    <x v="140"/>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9"/>
    <x v="141"/>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0"/>
    <x v="142"/>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Órganos colegiados conformados para apoyar la implementación del Plan Integral de Programas y Actividades de Resocialización, de acuerdo con lo ordenado en la Resolución 6349 de 2016"/>
    <x v="84"/>
    <x v="77"/>
    <x v="0"/>
    <x v="143"/>
    <x v="1"/>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m/>
    <x v="12"/>
    <x v="12"/>
    <x v="1"/>
    <x v="144"/>
    <x v="0"/>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ERON con profesionales suficientes para apoyar la implementación del Plan Integral de Programas y Actividades de Resocialización, de acuerdo con lo ordenado en la Resolución 6349 de 2016"/>
    <x v="85"/>
    <x v="78"/>
    <x v="0"/>
    <x v="145"/>
    <x v="0"/>
  </r>
  <r>
    <x v="5"/>
    <x v="7"/>
    <x v="20"/>
    <x v="8"/>
    <x v="17"/>
    <x v="17"/>
    <s v="¿Se diseñó un Plan Integral de Programas y Actividades de Resocialización (PIPAR) a partir de las características del sistema penitenciario y a las particularidades de cada región, con un sistema de evaluación con criterios cuantitativos y cualitativos?"/>
    <s v="ERON con profesionales suficientes para apoyar la implementación del Plan Integral de Programas y Actividades de Resocialización, de acuerdo con lo ordenado en la Resolución 6349 de 2016"/>
    <x v="85"/>
    <x v="78"/>
    <x v="0"/>
    <x v="146"/>
    <x v="1"/>
  </r>
  <r>
    <x v="5"/>
    <x v="7"/>
    <x v="21"/>
    <x v="9"/>
    <x v="18"/>
    <x v="18"/>
    <s v="(Número de PPL condenadas que se les haya asignado en programas de trabajo de acuerdo con los criterios definidos en el PIPAR / Número de PPL condenadas elegibles) * 100 = Porcentaje de cumplimiento"/>
    <s v="ERON con plazas suficientes de programas de trabajo"/>
    <x v="86"/>
    <x v="79"/>
    <x v="5"/>
    <x v="147"/>
    <x v="1"/>
  </r>
  <r>
    <x v="5"/>
    <x v="7"/>
    <x v="21"/>
    <x v="9"/>
    <x v="18"/>
    <x v="18"/>
    <s v="(Número de PPL condenadas que se les haya asignado en programas de trabajo de acuerdo con los criterios definidos en el PIPAR / Número de PPL condenadas elegibles) * 100 = Porcentaje de cumplimiento"/>
    <s v="Cobertura suficiente de los programas de orden laboral ofrecidos a las PPL como parte del programa de resocialización"/>
    <x v="87"/>
    <x v="80"/>
    <x v="0"/>
    <x v="148"/>
    <x v="1"/>
  </r>
  <r>
    <x v="5"/>
    <x v="7"/>
    <x v="21"/>
    <x v="9"/>
    <x v="18"/>
    <x v="18"/>
    <s v="(Número de PPL condenadas que se les haya asignado en programas de trabajo de acuerdo con los criterios definidos en el PIPAR / Número de PPL condenadas elegibles) * 100 = Porcentaje de cumplimiento"/>
    <s v="Acceso a programas de enseñanza como parte del proceso de resocialización"/>
    <x v="88"/>
    <x v="81"/>
    <x v="0"/>
    <x v="149"/>
    <x v="0"/>
  </r>
  <r>
    <x v="5"/>
    <x v="7"/>
    <x v="21"/>
    <x v="9"/>
    <x v="18"/>
    <x v="18"/>
    <s v="(Número de PPL condenadas que se les haya asignado en programas de trabajo de acuerdo con los criterios definidos en el PIPAR / Número de PPL condenadas elegibles) * 100 = Porcentaje de cumplimiento"/>
    <s v="Afiliación al Sistema de Riesgos Laborales de PPL que han sido asignados en programas de trabajo"/>
    <x v="89"/>
    <x v="82"/>
    <x v="0"/>
    <x v="150"/>
    <x v="0"/>
  </r>
  <r>
    <x v="5"/>
    <x v="7"/>
    <x v="22"/>
    <x v="10"/>
    <x v="19"/>
    <x v="19"/>
    <s v="(Número de PPL condenadas que se les haya asignado en programas de estudio de acuerdo con los criterios definidos en el PIPAR / Número de PPL condenadas elegibles) * 100 = Porcentaje de cumplimiento"/>
    <s v="Cobertura suficiente de los programas educativos ofrecidos a las PPL como parte del programa de resocialización, con los criterios de calidad definidos en el PIPAR"/>
    <x v="90"/>
    <x v="83"/>
    <x v="0"/>
    <x v="151"/>
    <x v="1"/>
  </r>
  <r>
    <x v="5"/>
    <x v="7"/>
    <x v="22"/>
    <x v="10"/>
    <x v="19"/>
    <x v="19"/>
    <s v="(Número de PPL condenadas que se les haya asignado en programas de estudio de acuerdo con los criterios definidos en el PIPAR / Número de PPL condenadas elegibles) * 100 = Porcentaje de cumplimiento"/>
    <s v="ERON con plazas suficientes de programas de estudio"/>
    <x v="91"/>
    <x v="84"/>
    <x v="0"/>
    <x v="152"/>
    <x v="0"/>
  </r>
  <r>
    <x v="5"/>
    <x v="7"/>
    <x v="23"/>
    <x v="11"/>
    <x v="20"/>
    <x v="20"/>
    <s v="(Número de PPL que realizan actividades de los programas de integración social y familiar de acuerdo con los criterios definidos en el PIPAR / Número de PPL condenadas elegibles) * 100 = Porcentaje de cumplimiento"/>
    <s v="ERON cuentan con esquemas de relación con los familiares y allegados de las PPL"/>
    <x v="92"/>
    <x v="85"/>
    <x v="0"/>
    <x v="148"/>
    <x v="1"/>
  </r>
  <r>
    <x v="5"/>
    <x v="7"/>
    <x v="23"/>
    <x v="11"/>
    <x v="20"/>
    <x v="20"/>
    <s v="(Número de PPL que realizan actividades de los programas de integración social y familiar de acuerdo con los criterios definidos en el PIPAR / Número de PPL condenadas elegibles) * 100 = Porcentaje de cumplimiento"/>
    <s v="PPL cuentan con acompañamiento  de un equipo de profesionales en ciencias sociales y de la salud como parte del programa de resocialización para apoyar los procesos de reintegración social y familiar"/>
    <x v="93"/>
    <x v="86"/>
    <x v="5"/>
    <x v="148"/>
    <x v="1"/>
  </r>
  <r>
    <x v="5"/>
    <x v="7"/>
    <x v="23"/>
    <x v="11"/>
    <x v="20"/>
    <x v="20"/>
    <s v="(Número de PPL que realizan actividades de los programas de integración social y familiar de acuerdo con los criterios definidos en el PIPAR / Número de PPL condenadas elegibles) * 100 = Porcentaje de cumplimiento"/>
    <s v="PPL cuentan con acompañamiento  de un equipo de profesionales en ciencias sociales y de la salud como parte del programa de resocialización para apoyar los procesos de reintegración social y familiar"/>
    <x v="93"/>
    <x v="86"/>
    <x v="5"/>
    <x v="153"/>
    <x v="19"/>
  </r>
  <r>
    <x v="5"/>
    <x v="7"/>
    <x v="23"/>
    <x v="11"/>
    <x v="20"/>
    <x v="20"/>
    <s v="(Número de PPL que realizan actividades de los programas de integración social y familiar de acuerdo con los criterios definidos en el PIPAR / Número de PPL condenadas elegibles) * 100 = Porcentaje de cumplimiento"/>
    <s v="PPL cuentan con vínculos sociales o familiares que apoyan el proceso de resocialización"/>
    <x v="94"/>
    <x v="87"/>
    <x v="0"/>
    <x v="148"/>
    <x v="1"/>
  </r>
  <r>
    <x v="5"/>
    <x v="7"/>
    <x v="23"/>
    <x v="11"/>
    <x v="20"/>
    <x v="20"/>
    <s v="(Número de PPL que realizan actividades de los programas de integración social y familiar de acuerdo con los criterios definidos en el PIPAR / Número de PPL condenadas elegibles) * 100 = Porcentaje de cumplimiento"/>
    <s v="PPL cuentan con vínculos sociales o familiares que apoyan el proceso de resocialización"/>
    <x v="94"/>
    <x v="88"/>
    <x v="0"/>
    <x v="154"/>
    <x v="0"/>
  </r>
  <r>
    <x v="5"/>
    <x v="7"/>
    <x v="24"/>
    <x v="12"/>
    <x v="21"/>
    <x v="21"/>
    <s v="(Número de PPL condenadas que participan en actividades de recreación, cultura y deporte de acuerdo con los criterios definidos en el PIPAR / Número de PPL condenadas) * 100 = Porcentaje de cumplimiento"/>
    <s v="ERON que pone a disposición de las PPL de forma permanente actividades recreativas, lúdicas y deportivas"/>
    <x v="95"/>
    <x v="89"/>
    <x v="0"/>
    <x v="148"/>
    <x v="1"/>
  </r>
  <r>
    <x v="5"/>
    <x v="7"/>
    <x v="24"/>
    <x v="12"/>
    <x v="21"/>
    <x v="21"/>
    <s v="(Número de PPL condenadas que participan en actividades de recreación, cultura y deporte de acuerdo con los criterios definidos en el PIPAR / Número de PPL condenadas) * 100 = Porcentaje de cumplimiento"/>
    <s v="Cobertura suficiente de los programas de cultura y deportes  ofrecidos a las PPL como parte del programa de resocialización"/>
    <x v="96"/>
    <x v="90"/>
    <x v="0"/>
    <x v="148"/>
    <x v="1"/>
  </r>
  <r>
    <x v="5"/>
    <x v="7"/>
    <x v="24"/>
    <x v="12"/>
    <x v="21"/>
    <x v="21"/>
    <s v="(Número de PPL condenadas que participan en actividades de recreación, cultura y deporte de acuerdo con los criterios definidos en el PIPAR / Número de PPL condenadas) * 100 = Porcentaje de cumplimiento"/>
    <s v="La población privada de la libertad deberá tener la posibilidad de practicar ejercicio durante mínimo una hora al día"/>
    <x v="97"/>
    <x v="91"/>
    <x v="0"/>
    <x v="2"/>
    <x v="2"/>
  </r>
  <r>
    <x v="5"/>
    <x v="7"/>
    <x v="23"/>
    <x v="11"/>
    <x v="20"/>
    <x v="20"/>
    <s v="(Número de PPL que realizan actividades de los programas de integración social y familiar de acuerdo con los criterios definidos en el PIPAR / Número de PPL condenadas elegibles) * 100 = Porcentaje de cumplimiento"/>
    <s v="ERON garantizan acceso a visita virtual "/>
    <x v="98"/>
    <x v="92"/>
    <x v="5"/>
    <x v="139"/>
    <x v="1"/>
  </r>
  <r>
    <x v="6"/>
    <x v="3"/>
    <x v="25"/>
    <x v="3"/>
    <x v="22"/>
    <x v="22"/>
    <s v="Número de personas privadas de la libertad con acceso continuo y suficiente al agua potable / Número de personas privadas de la libertad en el establecimiento"/>
    <s v="Cada Establecimiento deberá cumplir con el Plan Integral de Gestión Ambiemtal (PIGA) de acuerdo al manual establecido por el INPEC"/>
    <x v="99"/>
    <x v="93"/>
    <x v="0"/>
    <x v="2"/>
    <x v="2"/>
  </r>
  <r>
    <x v="6"/>
    <x v="3"/>
    <x v="26"/>
    <x v="3"/>
    <x v="23"/>
    <x v="23"/>
    <s v="Número de personas privadas de la libertad con acceso continuo y suficiente al agua potable / Número de personas privadas de la libertad en el establecimiento"/>
    <s v="Pagar oportunamente las facturas de permanencia, continuidad, eficiencia y ampliación de la cobertura de los servicios (públicos domiciliarios)"/>
    <x v="100"/>
    <x v="94"/>
    <x v="0"/>
    <x v="155"/>
    <x v="11"/>
  </r>
  <r>
    <x v="6"/>
    <x v="3"/>
    <x v="26"/>
    <x v="3"/>
    <x v="23"/>
    <x v="23"/>
    <s v="Número de personas privadas de la libertad con acceso continuo y suficiente al agua potable / Número de personas privadas de la libertad en el establecimiento"/>
    <s v="Suministro efectivo mínimo diario de 16 a 25 litros de agua por interno, con acceso continuo a ella."/>
    <x v="101"/>
    <x v="95"/>
    <x v="3"/>
    <x v="156"/>
    <x v="13"/>
  </r>
  <r>
    <x v="6"/>
    <x v="3"/>
    <x v="26"/>
    <x v="3"/>
    <x v="8"/>
    <x v="8"/>
    <m/>
    <s v="Las celdas y los dormitorios deben tener por lo menos dos cubos para la basura, uno para desechos orgánicos y otro para no orgánicos"/>
    <x v="102"/>
    <x v="96"/>
    <x v="3"/>
    <x v="157"/>
    <x v="13"/>
  </r>
  <r>
    <x v="6"/>
    <x v="3"/>
    <x v="26"/>
    <x v="3"/>
    <x v="8"/>
    <x v="8"/>
    <m/>
    <s v="Las celdas y los dormitorios deben tener por lo menos dos cubos para la basura, uno para desechos orgánicos y otro para no orgánicos"/>
    <x v="102"/>
    <x v="96"/>
    <x v="3"/>
    <x v="158"/>
    <x v="0"/>
  </r>
  <r>
    <x v="6"/>
    <x v="3"/>
    <x v="26"/>
    <x v="3"/>
    <x v="8"/>
    <x v="8"/>
    <m/>
    <s v="Las celdas y los dormitorios deben tener por lo menos dos cubos para la basura, uno para desechos orgánicos y otro para no orgánicos"/>
    <x v="102"/>
    <x v="96"/>
    <x v="3"/>
    <x v="159"/>
    <x v="0"/>
  </r>
  <r>
    <x v="6"/>
    <x v="3"/>
    <x v="26"/>
    <x v="3"/>
    <x v="23"/>
    <x v="23"/>
    <s v="Número de personas privadas de la libertad con acceso continuo y suficiente al agua potable / Número de personas privadas de la libertad en el establecimiento"/>
    <s v="Debe haber cuando menos un grifo por espacio destinado para 2 sanitarios"/>
    <x v="103"/>
    <x v="97"/>
    <x v="5"/>
    <x v="2"/>
    <x v="2"/>
  </r>
  <r>
    <x v="6"/>
    <x v="3"/>
    <x v="26"/>
    <x v="3"/>
    <x v="23"/>
    <x v="23"/>
    <s v="Número de personas privadas de la libertad con acceso continuo y suficiente al agua potable / Número de personas privadas de la libertad en el establecimiento"/>
    <s v="Un grifo por cada tres celdas destinadas a visita íntima, situado en el interior de la zona empleada para tal fin."/>
    <x v="104"/>
    <x v="98"/>
    <x v="3"/>
    <x v="2"/>
    <x v="2"/>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0"/>
    <x v="13"/>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1"/>
    <x v="11"/>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2"/>
    <x v="13"/>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3"/>
    <x v="13"/>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4"/>
    <x v="13"/>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5"/>
    <x v="13"/>
  </r>
  <r>
    <x v="6"/>
    <x v="3"/>
    <x v="26"/>
    <x v="3"/>
    <x v="23"/>
    <x v="23"/>
    <s v="Número de personas privadas de la libertad con acceso continuo y suficiente al agua potable / Número de personas privadas de la libertad en el establecimiento"/>
    <s v="Asegurar a la población privada de la libertad la prestación de servicios públicos domiciliarios con un nivel de eficiencia óptimo. Este nivel de eficiencia está determinado por la prestación continua e ininterrumpida de los mismos"/>
    <x v="105"/>
    <x v="51"/>
    <x v="0"/>
    <x v="166"/>
    <x v="11"/>
  </r>
  <r>
    <x v="6"/>
    <x v="3"/>
    <x v="8"/>
    <x v="3"/>
    <x v="8"/>
    <x v="8"/>
    <m/>
    <s v="Cada establecimiento penitenciario deberá asearse en su generalidad, diariamente, surtiéndose los procesos de barrido y trapeado de las instalaciones"/>
    <x v="106"/>
    <x v="51"/>
    <x v="0"/>
    <x v="2"/>
    <x v="2"/>
  </r>
  <r>
    <x v="6"/>
    <x v="3"/>
    <x v="8"/>
    <x v="3"/>
    <x v="8"/>
    <x v="8"/>
    <m/>
    <s v="La cantidad de limpiezas y desinfecciones minimas semanales de los sanitarios está dada por la siguiente formula: 2Dìas(Numero de Reclusos por sanitario)/25"/>
    <x v="107"/>
    <x v="99"/>
    <x v="0"/>
    <x v="167"/>
    <x v="0"/>
  </r>
  <r>
    <x v="6"/>
    <x v="3"/>
    <x v="26"/>
    <x v="3"/>
    <x v="23"/>
    <x v="23"/>
    <s v="Número de personas privadas de la libertad con acceso continuo y suficiente al agua potable / Número de personas privadas de la libertad en el establecimiento"/>
    <s v="Garantizar la calidad del agua suministrada a los reclusos de acuerdo con los parámetros y características fijadas en el artículo 23 de la Resolución 2115 del 22 de junio de 2007, expedida por el Ministerio de la Protección Social."/>
    <x v="108"/>
    <x v="51"/>
    <x v="3"/>
    <x v="168"/>
    <x v="28"/>
  </r>
  <r>
    <x v="6"/>
    <x v="3"/>
    <x v="26"/>
    <x v="3"/>
    <x v="23"/>
    <x v="23"/>
    <s v="Número de personas privadas de la libertad con acceso continuo y suficiente al agua potable / Número de personas privadas de la libertad en el establecimiento"/>
    <s v="Garantizar la calidad del agua suministrada a los reclusos de acuerdo con los parámetros y características fijadas en el artículo 23 de la Resolución 2115 del 22 de junio de 2007, expedida por el Ministerio de la Protección Social."/>
    <x v="108"/>
    <x v="51"/>
    <x v="3"/>
    <x v="169"/>
    <x v="11"/>
  </r>
  <r>
    <x v="6"/>
    <x v="3"/>
    <x v="26"/>
    <x v="3"/>
    <x v="23"/>
    <x v="23"/>
    <s v="Número de personas privadas de la libertad con acceso continuo y suficiente al agua potable / Número de personas privadas de la libertad en el establecimiento"/>
    <s v="Garantizar la calidad del agua suministrada a los reclusos de acuerdo con los parámetros y características fijadas en el artículo 23 de la Resolución 2115 del 22 de junio de 2007, expedida por el Ministerio de la Protección Social."/>
    <x v="108"/>
    <x v="51"/>
    <x v="3"/>
    <x v="170"/>
    <x v="13"/>
  </r>
  <r>
    <x v="6"/>
    <x v="3"/>
    <x v="26"/>
    <x v="3"/>
    <x v="23"/>
    <x v="23"/>
    <s v="Número de personas privadas de la libertad con acceso continuo y suficiente al agua potable / Número de personas privadas de la libertad en el establecimiento"/>
    <s v="Suministro efectivo mínimo diario de 10 a 15 litros de agua por interno, con acceso continuo a ella en situación de emergencia"/>
    <x v="109"/>
    <x v="100"/>
    <x v="3"/>
    <x v="156"/>
    <x v="13"/>
  </r>
  <r>
    <x v="6"/>
    <x v="3"/>
    <x v="26"/>
    <x v="3"/>
    <x v="23"/>
    <x v="23"/>
    <s v="Número de personas privadas de la libertad con acceso continuo y suficiente al agua potable / Número de personas privadas de la libertad en el establecimiento"/>
    <s v="Suministro efectivo mínimo diario de 10 a 15 litros de agua por interno, con acceso continuo a ella en situación de emergencia"/>
    <x v="110"/>
    <x v="100"/>
    <x v="3"/>
    <x v="171"/>
    <x v="13"/>
  </r>
  <r>
    <x v="6"/>
    <x v="3"/>
    <x v="26"/>
    <x v="3"/>
    <x v="23"/>
    <x v="23"/>
    <s v="Número de personas privadas de la libertad con acceso continuo y suficiente al agua potable / Número de personas privadas de la libertad en el establecimiento"/>
    <s v="Suministro efectivo mínimo diario de 50 litros de agua por interno, con acceso continuo a ella."/>
    <x v="111"/>
    <x v="101"/>
    <x v="3"/>
    <x v="156"/>
    <x v="13"/>
  </r>
  <r>
    <x v="6"/>
    <x v="3"/>
    <x v="26"/>
    <x v="3"/>
    <x v="23"/>
    <x v="23"/>
    <s v="Número de personas privadas de la libertad con acceso continuo y suficiente al agua potable / Número de personas privadas de la libertad en el establecimiento"/>
    <s v="Frente a los servicios médicos, el suministro de agua potable para pacientes internados debe ser 60 litros diarios por paciente"/>
    <x v="112"/>
    <x v="102"/>
    <x v="5"/>
    <x v="2"/>
    <x v="2"/>
  </r>
  <r>
    <x v="6"/>
    <x v="3"/>
    <x v="26"/>
    <x v="3"/>
    <x v="23"/>
    <x v="23"/>
    <s v="Número de personas privadas de la libertad con acceso continuo y suficiente al agua potable / Número de personas privadas de la libertad en el establecimiento"/>
    <s v="Los pacientes en tratamiento del cólera o de enfermedades que tengan como causa o efecto la deshidratación, 60 litros diarios por paciente."/>
    <x v="113"/>
    <x v="103"/>
    <x v="5"/>
    <x v="2"/>
    <x v="2"/>
  </r>
  <r>
    <x v="6"/>
    <x v="2"/>
    <x v="9"/>
    <x v="5"/>
    <x v="9"/>
    <x v="9"/>
    <s v="Número de personas privadas de la libertad con acceso mensual a celdas adecuadas para el desarrollo de las visitas íntimas / Número de personas privadas de la libertad que solicitan el disfrute de la visita conyugal en los últimos 30 días"/>
    <s v="Las celdas para el desarrollo de visitas íntimas debe contar con disponibilidad de preservativos"/>
    <x v="114"/>
    <x v="104"/>
    <x v="3"/>
    <x v="2"/>
    <x v="2"/>
  </r>
  <r>
    <x v="6"/>
    <x v="3"/>
    <x v="26"/>
    <x v="3"/>
    <x v="23"/>
    <x v="23"/>
    <s v="Número de personas privadas de la libertad con acceso continuo y suficiente al agua potable / Número de personas privadas de la libertad en el establecimiento"/>
    <s v="Frente a los servicios médicos, el suministro de agua potable para pacientes ambulatorios debe ser 5 litros diarios por usuario disponibles"/>
    <x v="115"/>
    <x v="105"/>
    <x v="5"/>
    <x v="2"/>
    <x v="2"/>
  </r>
  <r>
    <x v="6"/>
    <x v="3"/>
    <x v="26"/>
    <x v="3"/>
    <x v="23"/>
    <x v="23"/>
    <s v="Número de personas privadas de la libertad con acceso continuo y suficiente al agua potable / Número de personas privadas de la libertad en el establecimiento"/>
    <s v="Cada establecimiento penitenciario debe disponer de un contenedor de agua que albergue la cantidad de fluido requerido para un día (Incluidos los usos de bebida, higiene personal, aseo de las instalaciones y cocción de alimentos)"/>
    <x v="116"/>
    <x v="106"/>
    <x v="3"/>
    <x v="172"/>
    <x v="12"/>
  </r>
  <r>
    <x v="6"/>
    <x v="3"/>
    <x v="26"/>
    <x v="3"/>
    <x v="23"/>
    <x v="23"/>
    <s v="Número de personas privadas de la libertad con acceso continuo y suficiente al agua potable / Número de personas privadas de la libertad en el establecimiento"/>
    <s v="Cada establecimiento penitenciario debe disponer de un contenedor de agua que albergue la cantidad de fluido requerido para un día (Incluidos los usos de bebida, higiene personal, aseo de las instalaciones y cocción de alimentos)"/>
    <x v="116"/>
    <x v="106"/>
    <x v="3"/>
    <x v="173"/>
    <x v="11"/>
  </r>
  <r>
    <x v="6"/>
    <x v="3"/>
    <x v="26"/>
    <x v="3"/>
    <x v="23"/>
    <x v="23"/>
    <s v="Número de personas privadas de la libertad con acceso continuo y suficiente al agua potable / Número de personas privadas de la libertad en el establecimiento"/>
    <s v="En situaciones de emergencia debe haber un grifo con suministro de agua constante por cada 200 personas privadas de la libertad"/>
    <x v="117"/>
    <x v="107"/>
    <x v="5"/>
    <x v="2"/>
    <x v="2"/>
  </r>
  <r>
    <x v="6"/>
    <x v="4"/>
    <x v="6"/>
    <x v="3"/>
    <x v="6"/>
    <x v="6"/>
    <s v="Número de personas privadas de la libertad que cuentan con asistencia y atención en salud, medicamentos y tratamientos en localizaciones adecuadas para tal fin / Número de personas privadas de la libertad intramural"/>
    <s v="Los residuos peligrosos provenientes del área de tratamiento médico y odontológico deberán tratarse diariamente"/>
    <x v="118"/>
    <x v="51"/>
    <x v="0"/>
    <x v="2"/>
    <x v="2"/>
  </r>
  <r>
    <x v="6"/>
    <x v="2"/>
    <x v="9"/>
    <x v="5"/>
    <x v="9"/>
    <x v="9"/>
    <s v="Número de personas privadas de la libertad con acceso mensual a celdas adecuadas para el desarrollo de las visitas íntimas / Número de personas privadas de la libertad que solicitan el disfrute de la visita conyugal en los últimos 30 días"/>
    <s v="Las celdas para el desarrollo de visitas íntimas debe contar con acceso a agua potable"/>
    <x v="119"/>
    <x v="108"/>
    <x v="5"/>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amica" cacheId="50" applyNumberFormats="0" applyBorderFormats="0" applyFontFormats="0" applyPatternFormats="0" applyAlignmentFormats="0" applyWidthHeightFormats="0" dataCaption="" updatedVersion="6" compact="0" compactData="0">
  <location ref="A3:L245" firstHeaderRow="1" firstDataRow="1" firstDataCol="11"/>
  <pivotFields count="13">
    <pivotField name="COMPONENTES MÍNIMOS A GARANTIZAR A LA POBLACIÓN PRIVADA DE LA LIBERTAD" axis="axisRow" dataField="1" compact="0" outline="0" multipleItemSelectionAllowed="1" showAll="0" sortType="ascending" defaultSubtotal="0">
      <items count="7">
        <item x="0"/>
        <item x="1"/>
        <item x="2"/>
        <item x="3"/>
        <item x="4"/>
        <item x="5"/>
        <item x="6"/>
      </items>
    </pivotField>
    <pivotField name="PROBLEMA ESTRUCTURAL" axis="axisRow" compact="0" outline="0" multipleItemSelectionAllowed="1" showAll="0" sortType="ascending" defaultSubtotal="0">
      <items count="8">
        <item x="0"/>
        <item x="4"/>
        <item x="2"/>
        <item x="3"/>
        <item x="1"/>
        <item x="7"/>
        <item x="6"/>
        <item x="5"/>
      </items>
    </pivotField>
    <pivotField name="FALLAS EXISTENTES" axis="axisRow" compact="0" outline="0" multipleItemSelectionAllowed="1" showAll="0" sortType="ascending" defaultSubtotal="0">
      <items count="27">
        <item x="12"/>
        <item x="20"/>
        <item x="13"/>
        <item x="14"/>
        <item x="7"/>
        <item x="10"/>
        <item x="5"/>
        <item x="26"/>
        <item x="15"/>
        <item x="9"/>
        <item x="0"/>
        <item x="25"/>
        <item x="3"/>
        <item x="16"/>
        <item x="17"/>
        <item x="11"/>
        <item x="22"/>
        <item x="23"/>
        <item x="21"/>
        <item x="24"/>
        <item x="6"/>
        <item x="4"/>
        <item x="2"/>
        <item x="1"/>
        <item x="8"/>
        <item x="18"/>
        <item x="19"/>
      </items>
    </pivotField>
    <pivotField name="DERECHO A GARANTIZAR" axis="axisRow" compact="0" outline="0" multipleItemSelectionAllowed="1" showAll="0" sortType="ascending" defaultSubtotal="0">
      <items count="13">
        <item x="2"/>
        <item x="10"/>
        <item x="4"/>
        <item x="12"/>
        <item x="8"/>
        <item x="3"/>
        <item x="11"/>
        <item x="5"/>
        <item x="6"/>
        <item x="0"/>
        <item x="1"/>
        <item x="9"/>
        <item x="7"/>
      </items>
    </pivotField>
    <pivotField name="RESULTADO / ESTADO DESEADO" axis="axisRow" compact="0" outline="0" multipleItemSelectionAllowed="1" showAll="0" sortType="ascending" defaultSubtotal="0">
      <items count="24">
        <item x="23"/>
        <item x="6"/>
        <item x="9"/>
        <item x="7"/>
        <item x="8"/>
        <item x="5"/>
        <item x="1"/>
        <item x="11"/>
        <item x="17"/>
        <item x="15"/>
        <item x="12"/>
        <item x="13"/>
        <item x="16"/>
        <item x="18"/>
        <item x="19"/>
        <item x="3"/>
        <item x="4"/>
        <item x="0"/>
        <item x="14"/>
        <item x="21"/>
        <item x="20"/>
        <item x="10"/>
        <item x="2"/>
        <item x="22"/>
      </items>
    </pivotField>
    <pivotField name="INDICADOR DE RESULTADO" axis="axisRow" compact="0" outline="0" multipleItemSelectionAllowed="1" showAll="0" sortType="ascending" defaultSubtotal="0">
      <items count="24">
        <item x="15"/>
        <item x="22"/>
        <item x="16"/>
        <item x="5"/>
        <item x="23"/>
        <item x="9"/>
        <item x="4"/>
        <item x="11"/>
        <item x="1"/>
        <item x="6"/>
        <item x="7"/>
        <item x="21"/>
        <item x="19"/>
        <item x="18"/>
        <item x="20"/>
        <item x="0"/>
        <item x="3"/>
        <item x="8"/>
        <item x="2"/>
        <item x="13"/>
        <item x="12"/>
        <item x="14"/>
        <item x="17"/>
        <item x="10"/>
      </items>
    </pivotField>
    <pivotField name="FÓRMULA DE CÁLCULO - INDICADOR DE RESULTADO" compact="0" outline="0" multipleItemSelectionAllowed="1" showAll="0"/>
    <pivotField name=" ESTANDAR (MINIMO CONSTITUCIONALMENTE ASEGURABLE)" compact="0" outline="0" multipleItemSelectionAllowed="1" showAll="0"/>
    <pivotField name="INDICADOR DE ESTANDAR MINIMO CONSTITUCIONALMENTE ASEGURABLE" axis="axisRow" compact="0" outline="0" multipleItemSelectionAllowed="1" showAll="0" sortType="ascending" defaultSubtotal="0">
      <items count="120">
        <item x="21"/>
        <item x="57"/>
        <item x="103"/>
        <item x="118"/>
        <item x="79"/>
        <item x="52"/>
        <item x="50"/>
        <item x="116"/>
        <item x="30"/>
        <item x="32"/>
        <item x="31"/>
        <item x="48"/>
        <item x="7"/>
        <item x="56"/>
        <item x="46"/>
        <item x="54"/>
        <item x="55"/>
        <item x="102"/>
        <item x="119"/>
        <item x="58"/>
        <item x="59"/>
        <item x="96"/>
        <item x="90"/>
        <item x="33"/>
        <item x="34"/>
        <item x="35"/>
        <item x="36"/>
        <item x="22"/>
        <item x="100"/>
        <item x="8"/>
        <item x="9"/>
        <item x="53"/>
        <item x="92"/>
        <item x="95"/>
        <item x="61"/>
        <item x="99"/>
        <item x="10"/>
        <item x="2"/>
        <item x="23"/>
        <item x="104"/>
        <item x="81"/>
        <item x="60"/>
        <item x="4"/>
        <item x="3"/>
        <item x="107"/>
        <item x="37"/>
        <item x="25"/>
        <item x="15"/>
        <item x="42"/>
        <item x="115"/>
        <item x="113"/>
        <item x="112"/>
        <item x="1"/>
        <item x="26"/>
        <item x="24"/>
        <item x="45"/>
        <item x="27"/>
        <item x="38"/>
        <item x="14"/>
        <item x="16"/>
        <item x="17"/>
        <item x="18"/>
        <item x="101"/>
        <item x="110"/>
        <item x="109"/>
        <item x="111"/>
        <item x="47"/>
        <item x="75"/>
        <item x="74"/>
        <item x="66"/>
        <item x="68"/>
        <item x="70"/>
        <item x="67"/>
        <item x="69"/>
        <item x="71"/>
        <item x="44"/>
        <item x="40"/>
        <item x="28"/>
        <item x="39"/>
        <item x="29"/>
        <item x="97"/>
        <item x="13"/>
        <item x="19"/>
        <item x="11"/>
        <item x="20"/>
        <item x="88"/>
        <item x="93"/>
        <item x="94"/>
        <item x="0"/>
        <item x="89"/>
        <item x="62"/>
        <item x="63"/>
        <item x="64"/>
        <item x="87"/>
        <item x="51"/>
        <item x="65"/>
        <item x="6"/>
        <item x="114"/>
        <item x="5"/>
        <item x="91"/>
        <item x="86"/>
        <item x="85"/>
        <item x="84"/>
        <item x="98"/>
        <item x="43"/>
        <item x="41"/>
        <item x="73"/>
        <item x="49"/>
        <item x="105"/>
        <item x="108"/>
        <item x="72"/>
        <item x="106"/>
        <item x="76"/>
        <item x="80"/>
        <item x="83"/>
        <item x="82"/>
        <item x="78"/>
        <item x="77"/>
        <item x="117"/>
        <item x="12"/>
      </items>
    </pivotField>
    <pivotField name="FORMA DE MEDICIÓN INDICADOR DE ESTANDAR MINIMO CONSTITUCIONALMENTE ASEGURABLE" axis="axisRow" compact="0" outline="0" multipleItemSelectionAllowed="1" showAll="0" sortType="ascending" defaultSubtotal="0">
      <items count="113">
        <item x="45"/>
        <item x="79"/>
        <item x="77"/>
        <item x="92"/>
        <item x="89"/>
        <item x="1"/>
        <item x="0"/>
        <item x="81"/>
        <item x="83"/>
        <item x="88"/>
        <item x="82"/>
        <item x="42"/>
        <item x="51"/>
        <item x="106"/>
        <item x="76"/>
        <item x="2"/>
        <item x="21"/>
        <item x="31"/>
        <item x="32"/>
        <item x="30"/>
        <item x="50"/>
        <item x="7"/>
        <item x="58"/>
        <item x="48"/>
        <item x="56"/>
        <item x="57"/>
        <item x="96"/>
        <item x="60"/>
        <item x="61"/>
        <item x="33"/>
        <item x="34"/>
        <item x="35"/>
        <item x="36"/>
        <item x="22"/>
        <item x="94"/>
        <item x="80"/>
        <item x="8"/>
        <item x="9"/>
        <item x="54"/>
        <item x="55"/>
        <item x="52"/>
        <item x="53"/>
        <item x="104"/>
        <item x="85"/>
        <item x="84"/>
        <item x="78"/>
        <item x="63"/>
        <item x="108"/>
        <item x="59"/>
        <item x="93"/>
        <item x="10"/>
        <item m="1" x="111"/>
        <item x="23"/>
        <item x="62"/>
        <item x="4"/>
        <item x="99"/>
        <item x="37"/>
        <item x="25"/>
        <item x="15"/>
        <item x="105"/>
        <item x="103"/>
        <item x="102"/>
        <item x="20"/>
        <item x="41"/>
        <item x="28"/>
        <item x="38"/>
        <item x="39"/>
        <item x="26"/>
        <item m="1" x="112"/>
        <item x="14"/>
        <item m="1" x="110"/>
        <item x="16"/>
        <item x="17"/>
        <item x="18"/>
        <item x="100"/>
        <item x="95"/>
        <item x="101"/>
        <item x="49"/>
        <item x="24"/>
        <item x="74"/>
        <item x="68"/>
        <item x="70"/>
        <item x="72"/>
        <item x="69"/>
        <item x="71"/>
        <item x="73"/>
        <item x="46"/>
        <item x="47"/>
        <item x="40"/>
        <item x="27"/>
        <item x="91"/>
        <item x="13"/>
        <item x="19"/>
        <item x="11"/>
        <item x="86"/>
        <item x="44"/>
        <item m="1" x="109"/>
        <item x="87"/>
        <item x="64"/>
        <item x="65"/>
        <item x="66"/>
        <item x="67"/>
        <item x="29"/>
        <item x="6"/>
        <item x="43"/>
        <item x="98"/>
        <item x="107"/>
        <item x="97"/>
        <item x="3"/>
        <item x="75"/>
        <item x="90"/>
        <item x="5"/>
        <item x="12"/>
      </items>
    </pivotField>
    <pivotField name="RESPONSABLE DEL ESTANDAR" axis="axisRow" compact="0" outline="0" multipleItemSelectionAllowed="1" showAll="0" sortType="ascending" defaultSubtotal="0">
      <items count="10">
        <item x="6"/>
        <item x="2"/>
        <item x="0"/>
        <item x="4"/>
        <item x="9"/>
        <item x="5"/>
        <item x="7"/>
        <item x="8"/>
        <item x="3"/>
        <item x="1"/>
      </items>
    </pivotField>
    <pivotField name="TAREA" axis="axisRow" compact="0" outline="0" multipleItemSelectionAllowed="1" showAll="0" sortType="ascending" defaultSubtotal="0">
      <items count="179">
        <item x="42"/>
        <item x="0"/>
        <item x="4"/>
        <item x="26"/>
        <item x="35"/>
        <item x="84"/>
        <item x="43"/>
        <item x="41"/>
        <item x="5"/>
        <item x="24"/>
        <item m="1" x="177"/>
        <item x="93"/>
        <item x="27"/>
        <item x="54"/>
        <item x="137"/>
        <item x="126"/>
        <item x="157"/>
        <item x="83"/>
        <item x="142"/>
        <item x="152"/>
        <item x="71"/>
        <item x="111"/>
        <item x="173"/>
        <item x="172"/>
        <item x="167"/>
        <item x="23"/>
        <item x="37"/>
        <item x="134"/>
        <item x="130"/>
        <item x="123"/>
        <item x="113"/>
        <item x="59"/>
        <item x="121"/>
        <item x="127"/>
        <item x="128"/>
        <item x="150"/>
        <item x="63"/>
        <item x="109"/>
        <item x="74"/>
        <item x="66"/>
        <item x="85"/>
        <item x="153"/>
        <item x="95"/>
        <item x="57"/>
        <item x="119"/>
        <item x="25"/>
        <item x="148"/>
        <item x="51"/>
        <item x="50"/>
        <item x="11"/>
        <item x="20"/>
        <item x="100"/>
        <item x="171"/>
        <item x="3"/>
        <item x="34"/>
        <item x="160"/>
        <item x="169"/>
        <item x="56"/>
        <item x="47"/>
        <item x="98"/>
        <item x="99"/>
        <item x="31"/>
        <item m="1" x="176"/>
        <item x="94"/>
        <item x="48"/>
        <item x="39"/>
        <item x="55"/>
        <item x="72"/>
        <item x="73"/>
        <item x="75"/>
        <item x="38"/>
        <item x="13"/>
        <item x="9"/>
        <item x="91"/>
        <item x="89"/>
        <item x="92"/>
        <item x="156"/>
        <item x="131"/>
        <item x="29"/>
        <item x="65"/>
        <item x="107"/>
        <item x="87"/>
        <item x="81"/>
        <item x="163"/>
        <item x="77"/>
        <item x="124"/>
        <item x="22"/>
        <item x="120"/>
        <item x="136"/>
        <item x="146"/>
        <item x="104"/>
        <item x="168"/>
        <item x="162"/>
        <item x="46"/>
        <item x="44"/>
        <item x="45"/>
        <item x="140"/>
        <item x="117"/>
        <item x="155"/>
        <item x="18"/>
        <item x="108"/>
        <item x="149"/>
        <item x="40"/>
        <item x="165"/>
        <item x="36"/>
        <item x="80"/>
        <item x="67"/>
        <item x="143"/>
        <item x="114"/>
        <item x="97"/>
        <item x="170"/>
        <item x="110"/>
        <item x="69"/>
        <item x="103"/>
        <item x="76"/>
        <item x="64"/>
        <item x="1"/>
        <item x="79"/>
        <item x="82"/>
        <item x="28"/>
        <item x="10"/>
        <item x="132"/>
        <item x="17"/>
        <item x="125"/>
        <item x="96"/>
        <item x="49"/>
        <item x="141"/>
        <item x="33"/>
        <item x="102"/>
        <item x="115"/>
        <item x="105"/>
        <item x="21"/>
        <item x="12"/>
        <item x="164"/>
        <item x="6"/>
        <item m="1" x="174"/>
        <item x="53"/>
        <item x="60"/>
        <item x="78"/>
        <item x="166"/>
        <item x="139"/>
        <item x="138"/>
        <item x="159"/>
        <item x="158"/>
        <item x="101"/>
        <item x="129"/>
        <item x="68"/>
        <item x="151"/>
        <item x="116"/>
        <item x="122"/>
        <item m="1" x="175"/>
        <item x="52"/>
        <item x="90"/>
        <item x="112"/>
        <item x="147"/>
        <item x="135"/>
        <item x="133"/>
        <item x="154"/>
        <item x="161"/>
        <item x="118"/>
        <item x="145"/>
        <item x="19"/>
        <item m="1" x="178"/>
        <item x="88"/>
        <item x="7"/>
        <item x="8"/>
        <item x="106"/>
        <item x="30"/>
        <item x="61"/>
        <item x="58"/>
        <item x="86"/>
        <item x="14"/>
        <item x="16"/>
        <item x="15"/>
        <item x="70"/>
        <item x="62"/>
        <item x="32"/>
        <item x="144"/>
        <item x="2"/>
      </items>
    </pivotField>
    <pivotField name="RESPONSABLE DE LA TAREA" axis="axisRow" compact="0" outline="0" multipleItemSelectionAllowed="1" showAll="0" sortType="ascending">
      <items count="30">
        <item x="28"/>
        <item x="3"/>
        <item x="19"/>
        <item x="8"/>
        <item x="23"/>
        <item x="7"/>
        <item x="5"/>
        <item x="4"/>
        <item x="0"/>
        <item x="9"/>
        <item x="10"/>
        <item x="1"/>
        <item x="27"/>
        <item x="26"/>
        <item x="6"/>
        <item x="25"/>
        <item x="12"/>
        <item x="22"/>
        <item x="21"/>
        <item x="20"/>
        <item x="17"/>
        <item x="15"/>
        <item x="13"/>
        <item x="18"/>
        <item x="11"/>
        <item x="14"/>
        <item x="24"/>
        <item x="16"/>
        <item x="2"/>
        <item t="default"/>
      </items>
    </pivotField>
  </pivotFields>
  <rowFields count="11">
    <field x="0"/>
    <field x="1"/>
    <field x="2"/>
    <field x="3"/>
    <field x="4"/>
    <field x="5"/>
    <field x="8"/>
    <field x="9"/>
    <field x="10"/>
    <field x="11"/>
    <field x="12"/>
  </rowFields>
  <rowItems count="242">
    <i>
      <x/>
      <x/>
      <x v="10"/>
      <x v="9"/>
      <x v="17"/>
      <x v="15"/>
      <x v="43"/>
      <x v="108"/>
      <x v="2"/>
      <x v="134"/>
      <x v="8"/>
    </i>
    <i r="6">
      <x v="52"/>
      <x v="5"/>
      <x v="9"/>
      <x v="178"/>
      <x v="28"/>
    </i>
    <i r="6">
      <x v="88"/>
      <x v="6"/>
      <x v="2"/>
      <x v="1"/>
      <x v="8"/>
    </i>
    <i r="9">
      <x v="116"/>
      <x v="11"/>
    </i>
    <i r="2">
      <x v="12"/>
      <x v="9"/>
      <x v="15"/>
      <x v="16"/>
      <x v="96"/>
      <x v="103"/>
      <x v="2"/>
      <x v="165"/>
      <x v="8"/>
    </i>
    <i r="2">
      <x v="23"/>
      <x v="9"/>
      <x v="6"/>
      <x v="8"/>
      <x v="12"/>
      <x v="21"/>
      <x v="2"/>
      <x v="72"/>
      <x v="8"/>
    </i>
    <i r="9">
      <x v="120"/>
      <x v="8"/>
    </i>
    <i r="6">
      <x v="29"/>
      <x v="36"/>
      <x v="2"/>
      <x v="49"/>
      <x v="8"/>
    </i>
    <i r="9">
      <x v="50"/>
      <x v="8"/>
    </i>
    <i r="9">
      <x v="71"/>
      <x v="8"/>
    </i>
    <i r="9">
      <x v="86"/>
      <x v="8"/>
    </i>
    <i r="9">
      <x v="99"/>
      <x v="7"/>
    </i>
    <i r="9">
      <x v="122"/>
      <x v="8"/>
    </i>
    <i r="9">
      <x v="131"/>
      <x v="8"/>
    </i>
    <i r="9">
      <x v="132"/>
      <x v="8"/>
    </i>
    <i r="9">
      <x v="161"/>
      <x v="8"/>
    </i>
    <i r="9">
      <x v="171"/>
      <x v="1"/>
    </i>
    <i r="9">
      <x v="172"/>
      <x v="8"/>
    </i>
    <i r="9">
      <x v="173"/>
      <x v="1"/>
    </i>
    <i r="6">
      <x v="30"/>
      <x v="37"/>
      <x v="2"/>
      <x v="9"/>
      <x v="8"/>
    </i>
    <i r="9">
      <x v="25"/>
      <x v="8"/>
    </i>
    <i r="9">
      <x v="45"/>
      <x v="8"/>
    </i>
    <i r="6">
      <x v="36"/>
      <x v="50"/>
      <x v="2"/>
      <x v="3"/>
      <x v="8"/>
    </i>
    <i r="6">
      <x v="42"/>
      <x v="54"/>
      <x v="2"/>
      <x v="164"/>
      <x v="8"/>
    </i>
    <i r="5">
      <x v="15"/>
      <x v="37"/>
      <x v="15"/>
      <x v="2"/>
      <x v="2"/>
      <x v="8"/>
    </i>
    <i r="9">
      <x v="8"/>
      <x v="8"/>
    </i>
    <i r="9">
      <x v="53"/>
      <x v="8"/>
    </i>
    <i r="4">
      <x v="16"/>
      <x v="6"/>
      <x v="83"/>
      <x v="93"/>
      <x v="9"/>
      <x v="12"/>
      <x v="8"/>
    </i>
    <i r="1">
      <x v="2"/>
      <x v="21"/>
      <x v="10"/>
      <x v="16"/>
      <x v="6"/>
      <x v="119"/>
      <x v="112"/>
      <x v="9"/>
      <x v="4"/>
      <x v="8"/>
    </i>
    <i r="9">
      <x v="54"/>
      <x v="3"/>
    </i>
    <i r="9">
      <x v="61"/>
      <x v="14"/>
    </i>
    <i r="9">
      <x v="78"/>
      <x v="8"/>
    </i>
    <i r="9">
      <x v="104"/>
      <x v="9"/>
    </i>
    <i r="9">
      <x v="119"/>
      <x v="8"/>
    </i>
    <i r="9">
      <x v="127"/>
      <x v="3"/>
    </i>
    <i r="9">
      <x v="167"/>
      <x v="6"/>
    </i>
    <i r="9">
      <x v="176"/>
      <x v="5"/>
    </i>
    <i r="1">
      <x v="4"/>
      <x v="22"/>
      <x v="9"/>
      <x v="22"/>
      <x v="18"/>
      <x v="98"/>
      <x v="111"/>
      <x v="1"/>
      <x v="178"/>
      <x v="28"/>
    </i>
    <i>
      <x v="1"/>
      <x v="3"/>
      <x v="6"/>
      <x/>
      <x v="5"/>
      <x v="3"/>
      <x v="47"/>
      <x v="58"/>
      <x v="3"/>
      <x v="26"/>
      <x v="10"/>
    </i>
    <i r="6">
      <x v="58"/>
      <x v="69"/>
      <x v="2"/>
      <x v="178"/>
      <x v="28"/>
    </i>
    <i r="6">
      <x v="59"/>
      <x v="71"/>
      <x v="8"/>
      <x v="70"/>
      <x v="24"/>
    </i>
    <i r="6">
      <x v="60"/>
      <x v="72"/>
      <x v="5"/>
      <x/>
      <x v="22"/>
    </i>
    <i r="9">
      <x v="6"/>
      <x v="22"/>
    </i>
    <i r="9">
      <x v="7"/>
      <x v="22"/>
    </i>
    <i r="9">
      <x v="93"/>
      <x v="22"/>
    </i>
    <i r="9">
      <x v="94"/>
      <x v="22"/>
    </i>
    <i r="9">
      <x v="95"/>
      <x v="22"/>
    </i>
    <i r="9">
      <x v="102"/>
      <x v="22"/>
    </i>
    <i r="8">
      <x v="8"/>
      <x v="65"/>
      <x v="16"/>
    </i>
    <i r="6">
      <x v="61"/>
      <x v="73"/>
      <x v="5"/>
      <x v="47"/>
      <x v="22"/>
    </i>
    <i r="9">
      <x v="48"/>
      <x v="22"/>
    </i>
    <i r="9">
      <x v="58"/>
      <x v="25"/>
    </i>
    <i r="9">
      <x v="64"/>
      <x v="16"/>
    </i>
    <i r="9">
      <x v="125"/>
      <x v="22"/>
    </i>
    <i r="8">
      <x v="8"/>
      <x v="70"/>
      <x v="24"/>
    </i>
    <i r="6">
      <x v="81"/>
      <x v="91"/>
      <x v="8"/>
      <x v="178"/>
      <x v="28"/>
    </i>
    <i r="6">
      <x v="82"/>
      <x v="92"/>
      <x v="5"/>
      <x v="136"/>
      <x v="24"/>
    </i>
    <i r="9">
      <x v="151"/>
      <x v="24"/>
    </i>
    <i r="8">
      <x v="8"/>
      <x v="70"/>
      <x v="24"/>
    </i>
    <i r="9">
      <x v="178"/>
      <x v="28"/>
    </i>
    <i>
      <x v="2"/>
      <x v="1"/>
      <x v="20"/>
      <x v="5"/>
      <x v="1"/>
      <x v="9"/>
      <x/>
      <x v="16"/>
      <x v="5"/>
      <x v="178"/>
      <x v="28"/>
    </i>
    <i r="6">
      <x v="8"/>
      <x v="19"/>
      <x v="2"/>
      <x v="20"/>
      <x v="8"/>
    </i>
    <i r="9">
      <x v="39"/>
      <x v="22"/>
    </i>
    <i r="9">
      <x v="79"/>
      <x v="27"/>
    </i>
    <i r="9">
      <x v="106"/>
      <x v="24"/>
    </i>
    <i r="9">
      <x v="112"/>
      <x v="24"/>
    </i>
    <i r="9">
      <x v="146"/>
      <x v="8"/>
    </i>
    <i r="9">
      <x v="174"/>
      <x v="8"/>
    </i>
    <i r="6">
      <x v="9"/>
      <x v="18"/>
      <x v="2"/>
      <x v="178"/>
      <x v="28"/>
    </i>
    <i r="6">
      <x v="10"/>
      <x v="17"/>
      <x v="8"/>
      <x v="178"/>
      <x v="28"/>
    </i>
    <i r="6">
      <x v="23"/>
      <x v="29"/>
      <x v="8"/>
      <x v="66"/>
      <x v="16"/>
    </i>
    <i r="6">
      <x v="24"/>
      <x v="30"/>
      <x v="8"/>
      <x v="66"/>
      <x v="16"/>
    </i>
    <i r="6">
      <x v="25"/>
      <x v="31"/>
      <x v="8"/>
      <x v="178"/>
      <x v="28"/>
    </i>
    <i r="6">
      <x v="26"/>
      <x v="32"/>
      <x v="8"/>
      <x v="178"/>
      <x v="28"/>
    </i>
    <i r="6">
      <x v="27"/>
      <x v="33"/>
      <x v="5"/>
      <x v="66"/>
      <x v="16"/>
    </i>
    <i r="6">
      <x v="38"/>
      <x v="52"/>
      <x v="5"/>
      <x v="43"/>
      <x v="24"/>
    </i>
    <i r="9">
      <x v="57"/>
      <x v="24"/>
    </i>
    <i r="9">
      <x v="169"/>
      <x v="24"/>
    </i>
    <i r="6">
      <x v="45"/>
      <x v="56"/>
      <x v="8"/>
      <x v="38"/>
      <x v="16"/>
    </i>
    <i r="9">
      <x v="67"/>
      <x v="22"/>
    </i>
    <i r="9">
      <x v="68"/>
      <x v="16"/>
    </i>
    <i r="9">
      <x v="69"/>
      <x v="16"/>
    </i>
    <i r="6">
      <x v="46"/>
      <x v="57"/>
      <x v="8"/>
      <x v="66"/>
      <x v="22"/>
    </i>
    <i r="9">
      <x v="168"/>
      <x v="16"/>
    </i>
    <i r="6">
      <x v="53"/>
      <x v="67"/>
      <x v="8"/>
      <x v="178"/>
      <x v="28"/>
    </i>
    <i r="6">
      <x v="54"/>
      <x v="78"/>
      <x v="8"/>
      <x v="31"/>
      <x v="22"/>
    </i>
    <i r="9">
      <x v="137"/>
      <x v="22"/>
    </i>
    <i r="6">
      <x v="56"/>
      <x v="89"/>
      <x v="8"/>
      <x v="175"/>
      <x v="21"/>
    </i>
    <i r="6">
      <x v="57"/>
      <x v="65"/>
      <x v="8"/>
      <x v="84"/>
      <x v="16"/>
    </i>
    <i r="9">
      <x v="114"/>
      <x v="24"/>
    </i>
    <i r="9">
      <x v="138"/>
      <x v="20"/>
    </i>
    <i r="7">
      <x v="66"/>
      <x v="8"/>
      <x v="117"/>
      <x v="22"/>
    </i>
    <i r="6">
      <x v="76"/>
      <x v="63"/>
      <x v="8"/>
      <x v="82"/>
      <x v="24"/>
    </i>
    <i r="9">
      <x v="118"/>
      <x v="22"/>
    </i>
    <i r="6">
      <x v="77"/>
      <x v="64"/>
      <x v="8"/>
      <x v="36"/>
      <x v="22"/>
    </i>
    <i r="9">
      <x v="115"/>
      <x v="22"/>
    </i>
    <i r="6">
      <x v="78"/>
      <x v="88"/>
      <x v="5"/>
      <x v="105"/>
      <x v="22"/>
    </i>
    <i r="6">
      <x v="79"/>
      <x v="102"/>
      <x v="8"/>
      <x v="36"/>
      <x v="22"/>
    </i>
    <i r="6">
      <x v="84"/>
      <x v="62"/>
      <x v="2"/>
      <x v="13"/>
      <x v="16"/>
    </i>
    <i r="6">
      <x v="105"/>
      <x v="11"/>
      <x/>
      <x v="178"/>
      <x v="28"/>
    </i>
    <i r="6">
      <x v="119"/>
      <x v="112"/>
      <x v="9"/>
      <x v="5"/>
      <x v="23"/>
    </i>
    <i r="9">
      <x v="17"/>
      <x v="23"/>
    </i>
    <i r="9">
      <x v="40"/>
      <x v="22"/>
    </i>
    <i>
      <x v="3"/>
      <x v="1"/>
      <x v="20"/>
      <x v="5"/>
      <x v="1"/>
      <x v="9"/>
      <x v="106"/>
      <x v="12"/>
      <x v="8"/>
      <x v="178"/>
      <x v="28"/>
    </i>
    <i r="6">
      <x v="110"/>
      <x v="12"/>
      <x v="5"/>
      <x v="178"/>
      <x v="28"/>
    </i>
    <i r="1">
      <x v="2"/>
      <x v="4"/>
      <x v="2"/>
      <x v="3"/>
      <x v="10"/>
      <x v="11"/>
      <x v="20"/>
      <x v="8"/>
      <x v="178"/>
      <x v="28"/>
    </i>
    <i r="6">
      <x v="13"/>
      <x v="22"/>
      <x v="8"/>
      <x v="178"/>
      <x v="28"/>
    </i>
    <i r="6">
      <x v="14"/>
      <x v="23"/>
      <x v="8"/>
      <x v="178"/>
      <x v="28"/>
    </i>
    <i r="6">
      <x v="15"/>
      <x v="24"/>
      <x v="8"/>
      <x v="178"/>
      <x v="28"/>
    </i>
    <i r="6">
      <x v="16"/>
      <x v="25"/>
      <x v="8"/>
      <x v="178"/>
      <x v="28"/>
    </i>
    <i r="6">
      <x v="41"/>
      <x v="53"/>
      <x v="8"/>
      <x v="178"/>
      <x v="28"/>
    </i>
    <i r="6">
      <x v="66"/>
      <x v="77"/>
      <x v="2"/>
      <x v="59"/>
      <x v="8"/>
    </i>
    <i r="9">
      <x v="60"/>
      <x v="8"/>
    </i>
    <i r="6">
      <x v="68"/>
      <x v="79"/>
      <x v="5"/>
      <x v="178"/>
      <x v="28"/>
    </i>
    <i r="6">
      <x v="69"/>
      <x v="80"/>
      <x v="8"/>
      <x v="21"/>
      <x v="8"/>
    </i>
    <i r="9">
      <x v="111"/>
      <x v="8"/>
    </i>
    <i r="9">
      <x v="153"/>
      <x v="8"/>
    </i>
    <i r="6">
      <x v="70"/>
      <x v="81"/>
      <x v="8"/>
      <x v="21"/>
      <x v="8"/>
    </i>
    <i r="9">
      <x v="111"/>
      <x v="8"/>
    </i>
    <i r="9">
      <x v="153"/>
      <x v="8"/>
    </i>
    <i r="6">
      <x v="71"/>
      <x v="82"/>
      <x v="8"/>
      <x v="21"/>
      <x v="8"/>
    </i>
    <i r="9">
      <x v="111"/>
      <x v="8"/>
    </i>
    <i r="9">
      <x v="153"/>
      <x v="8"/>
    </i>
    <i r="6">
      <x v="72"/>
      <x v="83"/>
      <x v="8"/>
      <x v="21"/>
      <x v="8"/>
    </i>
    <i r="9">
      <x v="111"/>
      <x v="8"/>
    </i>
    <i r="9">
      <x v="153"/>
      <x v="8"/>
    </i>
    <i r="6">
      <x v="73"/>
      <x v="84"/>
      <x v="8"/>
      <x v="21"/>
      <x v="8"/>
    </i>
    <i r="9">
      <x v="111"/>
      <x v="8"/>
    </i>
    <i r="9">
      <x v="153"/>
      <x v="8"/>
    </i>
    <i r="6">
      <x v="74"/>
      <x v="85"/>
      <x v="8"/>
      <x v="21"/>
      <x v="8"/>
    </i>
    <i r="9">
      <x v="111"/>
      <x v="8"/>
    </i>
    <i r="9">
      <x v="153"/>
      <x v="8"/>
    </i>
    <i r="6">
      <x v="75"/>
      <x/>
      <x v="8"/>
      <x v="74"/>
      <x v="8"/>
    </i>
    <i r="9">
      <x v="81"/>
      <x v="2"/>
    </i>
    <i r="9">
      <x v="152"/>
      <x v="18"/>
    </i>
    <i r="9">
      <x v="163"/>
      <x v="19"/>
    </i>
    <i r="7">
      <x v="86"/>
      <x v="8"/>
      <x v="11"/>
      <x v="22"/>
    </i>
    <i r="9">
      <x v="42"/>
      <x v="2"/>
    </i>
    <i r="9">
      <x v="63"/>
      <x v="17"/>
    </i>
    <i r="9">
      <x v="73"/>
      <x v="22"/>
    </i>
    <i r="9">
      <x v="75"/>
      <x v="17"/>
    </i>
    <i r="9">
      <x v="124"/>
      <x v="8"/>
    </i>
    <i r="6">
      <x v="104"/>
      <x v="95"/>
      <x v="8"/>
      <x v="178"/>
      <x v="28"/>
    </i>
    <i r="2">
      <x v="5"/>
      <x v="8"/>
      <x v="21"/>
      <x v="23"/>
      <x v="119"/>
      <x v="112"/>
      <x v="9"/>
      <x v="30"/>
      <x v="2"/>
    </i>
    <i r="2">
      <x v="9"/>
      <x v="7"/>
      <x v="2"/>
      <x v="5"/>
      <x v="1"/>
      <x v="48"/>
      <x v="8"/>
      <x v="178"/>
      <x v="28"/>
    </i>
    <i r="6">
      <x v="19"/>
      <x v="27"/>
      <x v="8"/>
      <x v="90"/>
      <x v="22"/>
    </i>
    <i r="6">
      <x v="20"/>
      <x v="28"/>
      <x v="8"/>
      <x v="130"/>
      <x v="8"/>
    </i>
    <i r="6">
      <x v="34"/>
      <x v="46"/>
      <x v="8"/>
      <x v="166"/>
      <x v="8"/>
    </i>
    <i r="6">
      <x v="119"/>
      <x v="112"/>
      <x v="9"/>
      <x v="178"/>
      <x v="28"/>
    </i>
    <i r="1">
      <x v="3"/>
      <x v="6"/>
      <x/>
      <x v="5"/>
      <x v="3"/>
      <x v="48"/>
      <x v="104"/>
      <x v="8"/>
      <x v="170"/>
      <x v="22"/>
    </i>
    <i r="2">
      <x v="24"/>
      <x v="5"/>
      <x v="4"/>
      <x v="17"/>
      <x v="5"/>
      <x v="38"/>
      <x v="8"/>
      <x v="113"/>
      <x v="8"/>
    </i>
    <i r="6">
      <x v="6"/>
      <x v="40"/>
      <x v="8"/>
      <x v="144"/>
      <x v="8"/>
    </i>
    <i r="6">
      <x v="31"/>
      <x v="39"/>
      <x v="8"/>
      <x v="178"/>
      <x v="28"/>
    </i>
    <i r="6">
      <x v="55"/>
      <x v="87"/>
      <x v="2"/>
      <x v="109"/>
      <x v="8"/>
    </i>
    <i r="6">
      <x v="90"/>
      <x v="98"/>
      <x v="8"/>
      <x v="178"/>
      <x v="28"/>
    </i>
    <i r="6">
      <x v="91"/>
      <x v="99"/>
      <x v="8"/>
      <x v="80"/>
      <x v="8"/>
    </i>
    <i r="6">
      <x v="92"/>
      <x v="100"/>
      <x v="8"/>
      <x v="100"/>
      <x v="8"/>
    </i>
    <i r="6">
      <x v="94"/>
      <x v="41"/>
      <x v="8"/>
      <x v="128"/>
      <x v="8"/>
    </i>
    <i r="6">
      <x v="95"/>
      <x v="101"/>
      <x v="2"/>
      <x v="178"/>
      <x v="28"/>
    </i>
    <i r="8">
      <x v="8"/>
      <x v="37"/>
      <x v="22"/>
    </i>
    <i r="6">
      <x v="107"/>
      <x v="12"/>
      <x v="2"/>
      <x v="51"/>
      <x v="8"/>
    </i>
    <i r="1">
      <x v="7"/>
      <x v="15"/>
      <x v="2"/>
      <x v="7"/>
      <x v="7"/>
      <x v="67"/>
      <x v="109"/>
      <x v="2"/>
      <x v="108"/>
      <x v="24"/>
    </i>
    <i r="9">
      <x v="129"/>
      <x v="8"/>
    </i>
    <i>
      <x v="4"/>
      <x v="6"/>
      <x/>
      <x v="12"/>
      <x v="10"/>
      <x v="20"/>
      <x v="112"/>
      <x v="12"/>
      <x v="6"/>
      <x v="44"/>
      <x v="26"/>
    </i>
    <i r="9">
      <x v="97"/>
      <x v="14"/>
    </i>
    <i r="9">
      <x v="148"/>
      <x v="8"/>
    </i>
    <i r="9">
      <x v="159"/>
      <x v="4"/>
    </i>
    <i r="2">
      <x v="2"/>
      <x v="12"/>
      <x v="11"/>
      <x v="19"/>
      <x v="117"/>
      <x v="12"/>
      <x v="6"/>
      <x v="29"/>
      <x v="14"/>
    </i>
    <i r="9">
      <x v="32"/>
      <x v="14"/>
    </i>
    <i r="9">
      <x v="87"/>
      <x v="14"/>
    </i>
    <i r="9">
      <x v="149"/>
      <x v="14"/>
    </i>
    <i r="2">
      <x v="3"/>
      <x v="12"/>
      <x v="18"/>
      <x v="21"/>
      <x v="116"/>
      <x v="12"/>
      <x v="6"/>
      <x v="15"/>
      <x v="14"/>
    </i>
    <i r="9">
      <x v="85"/>
      <x v="14"/>
    </i>
    <i r="9">
      <x v="123"/>
      <x v="15"/>
    </i>
    <i r="2">
      <x v="8"/>
      <x v="12"/>
      <x v="9"/>
      <x/>
      <x v="4"/>
      <x v="12"/>
      <x v="7"/>
      <x v="33"/>
      <x v="13"/>
    </i>
    <i r="2">
      <x v="13"/>
      <x v="12"/>
      <x v="18"/>
      <x v="21"/>
      <x v="113"/>
      <x v="12"/>
      <x v="6"/>
      <x v="28"/>
      <x v="14"/>
    </i>
    <i r="9">
      <x v="34"/>
      <x v="14"/>
    </i>
    <i r="9">
      <x v="145"/>
      <x v="14"/>
    </i>
    <i r="2">
      <x v="14"/>
      <x v="12"/>
      <x v="12"/>
      <x v="2"/>
      <x v="40"/>
      <x v="14"/>
      <x v="6"/>
      <x v="77"/>
      <x v="14"/>
    </i>
    <i r="2">
      <x v="25"/>
      <x v="12"/>
      <x v="18"/>
      <x v="21"/>
      <x v="115"/>
      <x v="12"/>
      <x v="6"/>
      <x v="121"/>
      <x v="12"/>
    </i>
    <i r="9">
      <x v="156"/>
      <x v="12"/>
    </i>
    <i r="2">
      <x v="26"/>
      <x v="12"/>
      <x v="18"/>
      <x v="21"/>
      <x v="114"/>
      <x v="12"/>
      <x v="6"/>
      <x v="27"/>
      <x v="12"/>
    </i>
    <i r="9">
      <x v="155"/>
      <x v="12"/>
    </i>
    <i>
      <x v="5"/>
      <x v="5"/>
      <x v="1"/>
      <x v="4"/>
      <x v="8"/>
      <x v="22"/>
      <x v="101"/>
      <x v="45"/>
      <x v="2"/>
      <x v="89"/>
      <x v="11"/>
    </i>
    <i r="9">
      <x v="160"/>
      <x v="8"/>
    </i>
    <i r="6">
      <x v="102"/>
      <x v="2"/>
      <x v="2"/>
      <x v="14"/>
      <x v="11"/>
    </i>
    <i r="9">
      <x v="18"/>
      <x v="11"/>
    </i>
    <i r="9">
      <x v="88"/>
      <x v="11"/>
    </i>
    <i r="9">
      <x v="107"/>
      <x v="11"/>
    </i>
    <i r="8">
      <x v="4"/>
      <x v="96"/>
      <x v="11"/>
    </i>
    <i r="9">
      <x v="126"/>
      <x v="11"/>
    </i>
    <i r="9">
      <x v="140"/>
      <x v="11"/>
    </i>
    <i r="9">
      <x v="141"/>
      <x v="11"/>
    </i>
    <i r="6">
      <x v="119"/>
      <x v="112"/>
      <x v="9"/>
      <x v="177"/>
      <x v="8"/>
    </i>
    <i r="2">
      <x v="16"/>
      <x v="1"/>
      <x v="14"/>
      <x v="12"/>
      <x v="22"/>
      <x v="8"/>
      <x v="2"/>
      <x v="147"/>
      <x v="11"/>
    </i>
    <i r="6">
      <x v="99"/>
      <x v="44"/>
      <x v="2"/>
      <x v="19"/>
      <x v="8"/>
    </i>
    <i r="2">
      <x v="17"/>
      <x v="6"/>
      <x v="20"/>
      <x v="14"/>
      <x v="32"/>
      <x v="43"/>
      <x v="2"/>
      <x v="46"/>
      <x v="11"/>
    </i>
    <i r="6">
      <x v="86"/>
      <x v="94"/>
      <x v="5"/>
      <x v="41"/>
      <x v="2"/>
    </i>
    <i r="9">
      <x v="46"/>
      <x v="11"/>
    </i>
    <i r="6">
      <x v="87"/>
      <x v="9"/>
      <x v="2"/>
      <x v="157"/>
      <x v="8"/>
    </i>
    <i r="7">
      <x v="97"/>
      <x v="2"/>
      <x v="46"/>
      <x v="11"/>
    </i>
    <i r="6">
      <x v="103"/>
      <x v="3"/>
      <x v="5"/>
      <x v="140"/>
      <x v="11"/>
    </i>
    <i r="2">
      <x v="18"/>
      <x v="11"/>
      <x v="13"/>
      <x v="13"/>
      <x v="85"/>
      <x v="7"/>
      <x v="2"/>
      <x v="101"/>
      <x v="8"/>
    </i>
    <i r="6">
      <x v="89"/>
      <x v="10"/>
      <x v="2"/>
      <x v="35"/>
      <x v="8"/>
    </i>
    <i r="6">
      <x v="93"/>
      <x v="35"/>
      <x v="2"/>
      <x v="46"/>
      <x v="11"/>
    </i>
    <i r="6">
      <x v="100"/>
      <x v="1"/>
      <x v="5"/>
      <x v="154"/>
      <x v="11"/>
    </i>
    <i r="2">
      <x v="19"/>
      <x v="3"/>
      <x v="19"/>
      <x v="11"/>
      <x v="21"/>
      <x v="110"/>
      <x v="2"/>
      <x v="46"/>
      <x v="11"/>
    </i>
    <i r="6">
      <x v="33"/>
      <x v="4"/>
      <x v="2"/>
      <x v="46"/>
      <x v="11"/>
    </i>
    <i r="6">
      <x v="80"/>
      <x v="90"/>
      <x v="2"/>
      <x v="178"/>
      <x v="28"/>
    </i>
    <i>
      <x v="6"/>
      <x v="1"/>
      <x v="20"/>
      <x v="5"/>
      <x v="1"/>
      <x v="9"/>
      <x v="3"/>
      <x v="12"/>
      <x v="2"/>
      <x v="178"/>
      <x v="28"/>
    </i>
    <i r="1">
      <x v="2"/>
      <x v="9"/>
      <x v="7"/>
      <x v="2"/>
      <x v="5"/>
      <x v="18"/>
      <x v="47"/>
      <x v="5"/>
      <x v="178"/>
      <x v="28"/>
    </i>
    <i r="6">
      <x v="97"/>
      <x v="42"/>
      <x v="8"/>
      <x v="178"/>
      <x v="28"/>
    </i>
    <i r="1">
      <x v="3"/>
      <x v="7"/>
      <x v="5"/>
      <x/>
      <x v="4"/>
      <x v="2"/>
      <x v="107"/>
      <x v="5"/>
      <x v="178"/>
      <x v="28"/>
    </i>
    <i r="6">
      <x v="7"/>
      <x v="13"/>
      <x v="8"/>
      <x v="22"/>
      <x v="24"/>
    </i>
    <i r="9">
      <x v="23"/>
      <x v="16"/>
    </i>
    <i r="6">
      <x v="28"/>
      <x v="34"/>
      <x v="2"/>
      <x v="98"/>
      <x v="24"/>
    </i>
    <i r="6">
      <x v="39"/>
      <x v="105"/>
      <x v="8"/>
      <x v="178"/>
      <x v="28"/>
    </i>
    <i r="6">
      <x v="49"/>
      <x v="59"/>
      <x v="5"/>
      <x v="178"/>
      <x v="28"/>
    </i>
    <i r="6">
      <x v="50"/>
      <x v="60"/>
      <x v="5"/>
      <x v="178"/>
      <x v="28"/>
    </i>
    <i r="6">
      <x v="51"/>
      <x v="61"/>
      <x v="5"/>
      <x v="178"/>
      <x v="28"/>
    </i>
    <i r="6">
      <x v="62"/>
      <x v="75"/>
      <x v="8"/>
      <x v="76"/>
      <x v="22"/>
    </i>
    <i r="6">
      <x v="63"/>
      <x v="74"/>
      <x v="8"/>
      <x v="52"/>
      <x v="22"/>
    </i>
    <i r="6">
      <x v="64"/>
      <x v="74"/>
      <x v="8"/>
      <x v="76"/>
      <x v="22"/>
    </i>
    <i r="6">
      <x v="65"/>
      <x v="76"/>
      <x v="8"/>
      <x v="76"/>
      <x v="22"/>
    </i>
    <i r="6">
      <x v="108"/>
      <x v="12"/>
      <x v="2"/>
      <x v="55"/>
      <x v="22"/>
    </i>
    <i r="9">
      <x v="83"/>
      <x v="22"/>
    </i>
    <i r="9">
      <x v="92"/>
      <x v="22"/>
    </i>
    <i r="9">
      <x v="103"/>
      <x v="22"/>
    </i>
    <i r="9">
      <x v="133"/>
      <x v="22"/>
    </i>
    <i r="9">
      <x v="139"/>
      <x v="24"/>
    </i>
    <i r="9">
      <x v="158"/>
      <x v="24"/>
    </i>
    <i r="6">
      <x v="109"/>
      <x v="12"/>
      <x v="8"/>
      <x v="56"/>
      <x v="24"/>
    </i>
    <i r="9">
      <x v="91"/>
      <x/>
    </i>
    <i r="9">
      <x v="110"/>
      <x v="22"/>
    </i>
    <i r="6">
      <x v="118"/>
      <x v="106"/>
      <x v="5"/>
      <x v="178"/>
      <x v="28"/>
    </i>
    <i r="4">
      <x v="4"/>
      <x v="17"/>
      <x v="17"/>
      <x v="26"/>
      <x v="8"/>
      <x v="16"/>
      <x v="22"/>
    </i>
    <i r="9">
      <x v="142"/>
      <x v="8"/>
    </i>
    <i r="9">
      <x v="143"/>
      <x v="8"/>
    </i>
    <i r="2">
      <x v="11"/>
      <x v="5"/>
      <x v="23"/>
      <x v="1"/>
      <x v="35"/>
      <x v="49"/>
      <x v="2"/>
      <x v="178"/>
      <x v="28"/>
    </i>
    <i r="2">
      <x v="24"/>
      <x v="5"/>
      <x v="4"/>
      <x v="17"/>
      <x v="44"/>
      <x v="55"/>
      <x v="2"/>
      <x v="24"/>
      <x v="8"/>
    </i>
    <i r="6">
      <x v="111"/>
      <x v="12"/>
      <x v="2"/>
      <x v="178"/>
      <x v="28"/>
    </i>
    <i t="grand">
      <x/>
    </i>
  </rowItems>
  <colItems count="1">
    <i/>
  </colItems>
  <dataFields count="1">
    <dataField name="Cuenta de COMPONENTES MÍNIMOS A GARANTIZAR A LA POBLACIÓN PRIVADA DE LA LIBERTAD" fld="0"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0"/>
  <sheetViews>
    <sheetView workbookViewId="0"/>
  </sheetViews>
  <sheetFormatPr baseColWidth="10" defaultColWidth="11.25" defaultRowHeight="15" customHeight="1" x14ac:dyDescent="0.25"/>
  <cols>
    <col min="1" max="12" width="38.5" customWidth="1"/>
    <col min="13" max="26" width="11" customWidth="1"/>
  </cols>
  <sheetData>
    <row r="1" spans="1:13" ht="15.75" customHeight="1" x14ac:dyDescent="0.25">
      <c r="A1" s="1"/>
      <c r="B1" s="1"/>
      <c r="C1" s="1"/>
      <c r="D1" s="1"/>
      <c r="E1" s="1"/>
      <c r="F1" s="1"/>
      <c r="G1" s="1"/>
      <c r="H1" s="1"/>
      <c r="I1" s="1"/>
      <c r="J1" s="1"/>
      <c r="K1" s="1"/>
      <c r="L1" s="1"/>
    </row>
    <row r="2" spans="1:13" ht="15.75" customHeight="1" x14ac:dyDescent="0.25">
      <c r="A2" s="1"/>
      <c r="B2" s="1"/>
      <c r="C2" s="1"/>
      <c r="D2" s="1"/>
      <c r="E2" s="1"/>
      <c r="F2" s="1"/>
      <c r="G2" s="1"/>
      <c r="H2" s="1"/>
      <c r="I2" s="1"/>
      <c r="J2" s="1"/>
      <c r="K2" s="1"/>
      <c r="L2" s="1"/>
    </row>
    <row r="3" spans="1:13" ht="15.75" customHeight="1" x14ac:dyDescent="0.25">
      <c r="A3" s="31" t="s">
        <v>0</v>
      </c>
      <c r="B3" s="31" t="s">
        <v>1</v>
      </c>
      <c r="C3" s="31" t="s">
        <v>2</v>
      </c>
      <c r="D3" s="31" t="s">
        <v>3</v>
      </c>
      <c r="E3" s="31" t="s">
        <v>4</v>
      </c>
      <c r="F3" s="31" t="s">
        <v>5</v>
      </c>
      <c r="G3" s="31" t="s">
        <v>8</v>
      </c>
      <c r="H3" s="31" t="s">
        <v>9</v>
      </c>
      <c r="I3" s="31" t="s">
        <v>10</v>
      </c>
      <c r="J3" s="31" t="s">
        <v>11</v>
      </c>
      <c r="K3" s="31" t="s">
        <v>12</v>
      </c>
      <c r="L3" t="s">
        <v>775</v>
      </c>
      <c r="M3" s="26"/>
    </row>
    <row r="4" spans="1:13" ht="15.75" customHeight="1" x14ac:dyDescent="0.25">
      <c r="A4" t="s">
        <v>17</v>
      </c>
      <c r="B4" t="s">
        <v>18</v>
      </c>
      <c r="C4" t="s">
        <v>19</v>
      </c>
      <c r="D4" t="s">
        <v>20</v>
      </c>
      <c r="E4" t="s">
        <v>21</v>
      </c>
      <c r="F4" t="s">
        <v>22</v>
      </c>
      <c r="G4" t="s">
        <v>46</v>
      </c>
      <c r="H4" t="s">
        <v>776</v>
      </c>
      <c r="I4" t="s">
        <v>27</v>
      </c>
      <c r="J4" t="s">
        <v>47</v>
      </c>
      <c r="K4" t="s">
        <v>27</v>
      </c>
      <c r="L4" s="32">
        <v>1</v>
      </c>
      <c r="M4" s="26"/>
    </row>
    <row r="5" spans="1:13" ht="15.75" customHeight="1" x14ac:dyDescent="0.25">
      <c r="G5" t="s">
        <v>33</v>
      </c>
      <c r="H5" t="s">
        <v>34</v>
      </c>
      <c r="I5" t="s">
        <v>777</v>
      </c>
      <c r="J5" t="s">
        <v>777</v>
      </c>
      <c r="K5" t="s">
        <v>777</v>
      </c>
      <c r="L5" s="32">
        <v>1</v>
      </c>
      <c r="M5" s="11"/>
    </row>
    <row r="6" spans="1:13" ht="15.75" customHeight="1" x14ac:dyDescent="0.25">
      <c r="G6" t="s">
        <v>25</v>
      </c>
      <c r="H6" t="s">
        <v>26</v>
      </c>
      <c r="I6" t="s">
        <v>27</v>
      </c>
      <c r="J6" t="s">
        <v>28</v>
      </c>
      <c r="K6" t="s">
        <v>27</v>
      </c>
      <c r="L6" s="32">
        <v>1</v>
      </c>
      <c r="M6" s="11"/>
    </row>
    <row r="7" spans="1:13" ht="15.75" customHeight="1" x14ac:dyDescent="0.25">
      <c r="J7" t="s">
        <v>31</v>
      </c>
      <c r="K7" t="s">
        <v>32</v>
      </c>
      <c r="L7" s="32">
        <v>1</v>
      </c>
      <c r="M7" s="11"/>
    </row>
    <row r="8" spans="1:13" ht="15.75" customHeight="1" x14ac:dyDescent="0.25">
      <c r="C8" t="s">
        <v>66</v>
      </c>
      <c r="D8" t="s">
        <v>20</v>
      </c>
      <c r="E8" t="s">
        <v>67</v>
      </c>
      <c r="F8" t="s">
        <v>68</v>
      </c>
      <c r="G8" t="s">
        <v>70</v>
      </c>
      <c r="H8" t="s">
        <v>71</v>
      </c>
      <c r="I8" t="s">
        <v>27</v>
      </c>
      <c r="J8" t="s">
        <v>72</v>
      </c>
      <c r="K8" t="s">
        <v>27</v>
      </c>
      <c r="L8" s="32">
        <v>1</v>
      </c>
      <c r="M8" s="11"/>
    </row>
    <row r="9" spans="1:13" ht="15.75" customHeight="1" x14ac:dyDescent="0.25">
      <c r="C9" t="s">
        <v>36</v>
      </c>
      <c r="D9" t="s">
        <v>20</v>
      </c>
      <c r="E9" t="s">
        <v>37</v>
      </c>
      <c r="F9" t="s">
        <v>778</v>
      </c>
      <c r="G9" t="s">
        <v>779</v>
      </c>
      <c r="H9" t="s">
        <v>780</v>
      </c>
      <c r="I9" t="s">
        <v>27</v>
      </c>
      <c r="J9" t="s">
        <v>78</v>
      </c>
      <c r="K9" t="s">
        <v>27</v>
      </c>
      <c r="L9" s="32">
        <v>1</v>
      </c>
      <c r="M9" s="11"/>
    </row>
    <row r="10" spans="1:13" ht="15.75" customHeight="1" x14ac:dyDescent="0.25">
      <c r="J10" t="s">
        <v>79</v>
      </c>
      <c r="K10" t="s">
        <v>27</v>
      </c>
      <c r="L10" s="32">
        <v>1</v>
      </c>
      <c r="M10" s="11"/>
    </row>
    <row r="11" spans="1:13" ht="15.75" customHeight="1" x14ac:dyDescent="0.25">
      <c r="G11" t="s">
        <v>80</v>
      </c>
      <c r="H11" t="s">
        <v>781</v>
      </c>
      <c r="I11" t="s">
        <v>27</v>
      </c>
      <c r="J11" t="s">
        <v>82</v>
      </c>
      <c r="K11" t="s">
        <v>27</v>
      </c>
      <c r="L11" s="32">
        <v>1</v>
      </c>
      <c r="M11" s="11"/>
    </row>
    <row r="12" spans="1:13" ht="15.75" customHeight="1" x14ac:dyDescent="0.25">
      <c r="J12" t="s">
        <v>782</v>
      </c>
      <c r="K12" t="s">
        <v>27</v>
      </c>
      <c r="L12" s="32">
        <v>1</v>
      </c>
      <c r="M12" s="11"/>
    </row>
    <row r="13" spans="1:13" ht="15.75" customHeight="1" x14ac:dyDescent="0.25">
      <c r="J13" t="s">
        <v>86</v>
      </c>
      <c r="K13" t="s">
        <v>27</v>
      </c>
      <c r="L13" s="32">
        <v>1</v>
      </c>
      <c r="M13" s="11"/>
    </row>
    <row r="14" spans="1:13" ht="15.75" customHeight="1" x14ac:dyDescent="0.25">
      <c r="J14" t="s">
        <v>783</v>
      </c>
      <c r="K14" t="s">
        <v>27</v>
      </c>
      <c r="L14" s="32">
        <v>1</v>
      </c>
      <c r="M14" s="11"/>
    </row>
    <row r="15" spans="1:13" ht="15.75" customHeight="1" x14ac:dyDescent="0.25">
      <c r="J15" t="s">
        <v>91</v>
      </c>
      <c r="K15" t="s">
        <v>92</v>
      </c>
      <c r="L15" s="32">
        <v>1</v>
      </c>
      <c r="M15" s="11"/>
    </row>
    <row r="16" spans="1:13" ht="15.75" customHeight="1" x14ac:dyDescent="0.25">
      <c r="J16" t="s">
        <v>90</v>
      </c>
      <c r="K16" t="s">
        <v>27</v>
      </c>
      <c r="L16" s="32">
        <v>1</v>
      </c>
      <c r="M16" s="11"/>
    </row>
    <row r="17" spans="2:13" ht="15.75" customHeight="1" x14ac:dyDescent="0.25">
      <c r="J17" t="s">
        <v>95</v>
      </c>
      <c r="K17" t="s">
        <v>27</v>
      </c>
      <c r="L17" s="32">
        <v>1</v>
      </c>
      <c r="M17" s="11"/>
    </row>
    <row r="18" spans="2:13" ht="15.75" customHeight="1" x14ac:dyDescent="0.25">
      <c r="J18" t="s">
        <v>85</v>
      </c>
      <c r="K18" t="s">
        <v>27</v>
      </c>
      <c r="L18" s="32">
        <v>1</v>
      </c>
      <c r="M18" s="11"/>
    </row>
    <row r="19" spans="2:13" ht="15.75" customHeight="1" x14ac:dyDescent="0.25">
      <c r="J19" t="s">
        <v>784</v>
      </c>
      <c r="K19" t="s">
        <v>27</v>
      </c>
      <c r="L19" s="32">
        <v>1</v>
      </c>
      <c r="M19" s="11"/>
    </row>
    <row r="20" spans="2:13" ht="15.75" customHeight="1" x14ac:dyDescent="0.25">
      <c r="J20" t="s">
        <v>87</v>
      </c>
      <c r="K20" t="s">
        <v>88</v>
      </c>
      <c r="L20" s="32">
        <v>1</v>
      </c>
      <c r="M20" s="11"/>
    </row>
    <row r="21" spans="2:13" ht="15.75" customHeight="1" x14ac:dyDescent="0.25">
      <c r="J21" t="s">
        <v>785</v>
      </c>
      <c r="K21" t="s">
        <v>27</v>
      </c>
      <c r="L21" s="32">
        <v>1</v>
      </c>
      <c r="M21" s="11"/>
    </row>
    <row r="22" spans="2:13" ht="15.75" customHeight="1" x14ac:dyDescent="0.25">
      <c r="J22" t="s">
        <v>89</v>
      </c>
      <c r="K22" t="s">
        <v>88</v>
      </c>
      <c r="L22" s="32">
        <v>1</v>
      </c>
      <c r="M22" s="11"/>
    </row>
    <row r="23" spans="2:13" ht="15.75" customHeight="1" x14ac:dyDescent="0.25">
      <c r="G23" t="s">
        <v>97</v>
      </c>
      <c r="H23" t="s">
        <v>786</v>
      </c>
      <c r="I23" t="s">
        <v>27</v>
      </c>
      <c r="J23" t="s">
        <v>100</v>
      </c>
      <c r="K23" t="s">
        <v>27</v>
      </c>
      <c r="L23" s="32">
        <v>1</v>
      </c>
      <c r="M23" s="11"/>
    </row>
    <row r="24" spans="2:13" ht="15.75" customHeight="1" x14ac:dyDescent="0.25">
      <c r="J24" t="s">
        <v>99</v>
      </c>
      <c r="K24" t="s">
        <v>27</v>
      </c>
      <c r="L24" s="32">
        <v>1</v>
      </c>
      <c r="M24" s="11"/>
    </row>
    <row r="25" spans="2:13" ht="15.75" customHeight="1" x14ac:dyDescent="0.25">
      <c r="J25" t="s">
        <v>787</v>
      </c>
      <c r="K25" t="s">
        <v>27</v>
      </c>
      <c r="L25" s="32">
        <v>1</v>
      </c>
      <c r="M25" s="11"/>
    </row>
    <row r="26" spans="2:13" ht="15.75" customHeight="1" x14ac:dyDescent="0.25">
      <c r="G26" t="s">
        <v>101</v>
      </c>
      <c r="H26" t="s">
        <v>102</v>
      </c>
      <c r="I26" t="s">
        <v>27</v>
      </c>
      <c r="J26" t="s">
        <v>103</v>
      </c>
      <c r="K26" t="s">
        <v>27</v>
      </c>
      <c r="L26" s="32">
        <v>1</v>
      </c>
      <c r="M26" s="11"/>
    </row>
    <row r="27" spans="2:13" ht="15.75" customHeight="1" x14ac:dyDescent="0.25">
      <c r="G27" t="s">
        <v>51</v>
      </c>
      <c r="H27" t="s">
        <v>52</v>
      </c>
      <c r="I27" t="s">
        <v>27</v>
      </c>
      <c r="J27" t="s">
        <v>53</v>
      </c>
      <c r="K27" t="s">
        <v>27</v>
      </c>
      <c r="L27" s="32">
        <v>1</v>
      </c>
      <c r="M27" s="11"/>
    </row>
    <row r="28" spans="2:13" ht="15.75" customHeight="1" x14ac:dyDescent="0.25">
      <c r="F28" t="s">
        <v>22</v>
      </c>
      <c r="G28" t="s">
        <v>38</v>
      </c>
      <c r="H28" t="s">
        <v>39</v>
      </c>
      <c r="I28" t="s">
        <v>27</v>
      </c>
      <c r="J28" t="s">
        <v>43</v>
      </c>
      <c r="K28" t="s">
        <v>27</v>
      </c>
      <c r="L28" s="32">
        <v>1</v>
      </c>
      <c r="M28" s="11"/>
    </row>
    <row r="29" spans="2:13" ht="15.75" customHeight="1" x14ac:dyDescent="0.25">
      <c r="J29" t="s">
        <v>44</v>
      </c>
      <c r="K29" t="s">
        <v>27</v>
      </c>
      <c r="L29" s="32">
        <v>1</v>
      </c>
      <c r="M29" s="11"/>
    </row>
    <row r="30" spans="2:13" ht="15.75" customHeight="1" x14ac:dyDescent="0.25">
      <c r="J30" t="s">
        <v>40</v>
      </c>
      <c r="K30" t="s">
        <v>27</v>
      </c>
      <c r="L30" s="32">
        <v>1</v>
      </c>
      <c r="M30" s="11"/>
    </row>
    <row r="31" spans="2:13" ht="15.75" customHeight="1" x14ac:dyDescent="0.25">
      <c r="E31" t="s">
        <v>104</v>
      </c>
      <c r="F31" t="s">
        <v>105</v>
      </c>
      <c r="G31" t="s">
        <v>106</v>
      </c>
      <c r="H31" t="s">
        <v>107</v>
      </c>
      <c r="I31" t="s">
        <v>777</v>
      </c>
      <c r="J31" t="s">
        <v>788</v>
      </c>
      <c r="K31" t="s">
        <v>27</v>
      </c>
      <c r="L31" s="32">
        <v>1</v>
      </c>
      <c r="M31" s="11"/>
    </row>
    <row r="32" spans="2:13" ht="15.75" customHeight="1" x14ac:dyDescent="0.25">
      <c r="B32" t="s">
        <v>110</v>
      </c>
      <c r="C32" t="s">
        <v>111</v>
      </c>
      <c r="D32" t="s">
        <v>112</v>
      </c>
      <c r="E32" t="s">
        <v>104</v>
      </c>
      <c r="F32" t="s">
        <v>105</v>
      </c>
      <c r="G32" t="s">
        <v>777</v>
      </c>
      <c r="H32" t="s">
        <v>777</v>
      </c>
      <c r="I32" t="s">
        <v>777</v>
      </c>
      <c r="J32" t="s">
        <v>123</v>
      </c>
      <c r="K32" t="s">
        <v>27</v>
      </c>
      <c r="L32" s="32">
        <v>1</v>
      </c>
      <c r="M32" s="11"/>
    </row>
    <row r="33" spans="1:13" ht="15.75" customHeight="1" x14ac:dyDescent="0.25">
      <c r="J33" t="s">
        <v>122</v>
      </c>
      <c r="K33" t="s">
        <v>121</v>
      </c>
      <c r="L33" s="32">
        <v>1</v>
      </c>
      <c r="M33" s="11"/>
    </row>
    <row r="34" spans="1:13" ht="15.75" customHeight="1" x14ac:dyDescent="0.25">
      <c r="J34" t="s">
        <v>789</v>
      </c>
      <c r="K34" t="s">
        <v>117</v>
      </c>
      <c r="L34" s="32">
        <v>1</v>
      </c>
      <c r="M34" s="11"/>
    </row>
    <row r="35" spans="1:13" ht="15.75" customHeight="1" x14ac:dyDescent="0.25">
      <c r="J35" t="s">
        <v>790</v>
      </c>
      <c r="K35" t="s">
        <v>27</v>
      </c>
      <c r="L35" s="32">
        <v>1</v>
      </c>
      <c r="M35" s="11"/>
    </row>
    <row r="36" spans="1:13" ht="15.75" customHeight="1" x14ac:dyDescent="0.25">
      <c r="J36" t="s">
        <v>124</v>
      </c>
      <c r="K36" t="s">
        <v>125</v>
      </c>
      <c r="L36" s="32">
        <v>1</v>
      </c>
      <c r="M36" s="11"/>
    </row>
    <row r="37" spans="1:13" ht="15.75" customHeight="1" x14ac:dyDescent="0.25">
      <c r="J37" t="s">
        <v>791</v>
      </c>
      <c r="K37" t="s">
        <v>27</v>
      </c>
      <c r="L37" s="32">
        <v>1</v>
      </c>
      <c r="M37" s="11"/>
    </row>
    <row r="38" spans="1:13" ht="15.75" customHeight="1" x14ac:dyDescent="0.25">
      <c r="J38" t="s">
        <v>120</v>
      </c>
      <c r="K38" t="s">
        <v>121</v>
      </c>
      <c r="L38" s="32">
        <v>1</v>
      </c>
      <c r="M38" s="11"/>
    </row>
    <row r="39" spans="1:13" ht="15.75" customHeight="1" x14ac:dyDescent="0.25">
      <c r="J39" t="s">
        <v>114</v>
      </c>
      <c r="K39" t="s">
        <v>115</v>
      </c>
      <c r="L39" s="32">
        <v>1</v>
      </c>
      <c r="M39" s="11"/>
    </row>
    <row r="40" spans="1:13" ht="15.75" customHeight="1" x14ac:dyDescent="0.25">
      <c r="J40" t="s">
        <v>792</v>
      </c>
      <c r="K40" t="s">
        <v>119</v>
      </c>
      <c r="L40" s="32">
        <v>1</v>
      </c>
      <c r="M40" s="11"/>
    </row>
    <row r="41" spans="1:13" ht="15.75" customHeight="1" x14ac:dyDescent="0.25">
      <c r="B41" t="s">
        <v>56</v>
      </c>
      <c r="C41" t="s">
        <v>57</v>
      </c>
      <c r="D41" t="s">
        <v>20</v>
      </c>
      <c r="E41" t="s">
        <v>58</v>
      </c>
      <c r="F41" t="s">
        <v>59</v>
      </c>
      <c r="G41" t="s">
        <v>61</v>
      </c>
      <c r="H41" t="s">
        <v>793</v>
      </c>
      <c r="I41" t="s">
        <v>63</v>
      </c>
      <c r="J41" t="s">
        <v>777</v>
      </c>
      <c r="K41" t="s">
        <v>777</v>
      </c>
      <c r="L41" s="32">
        <v>1</v>
      </c>
      <c r="M41" s="11"/>
    </row>
    <row r="42" spans="1:13" ht="15.75" customHeight="1" x14ac:dyDescent="0.25">
      <c r="A42" t="s">
        <v>126</v>
      </c>
      <c r="B42" t="s">
        <v>127</v>
      </c>
      <c r="C42" t="s">
        <v>128</v>
      </c>
      <c r="D42" t="s">
        <v>129</v>
      </c>
      <c r="E42" t="s">
        <v>130</v>
      </c>
      <c r="F42" t="s">
        <v>131</v>
      </c>
      <c r="G42" t="s">
        <v>143</v>
      </c>
      <c r="H42" t="s">
        <v>144</v>
      </c>
      <c r="I42" t="s">
        <v>145</v>
      </c>
      <c r="J42" t="s">
        <v>146</v>
      </c>
      <c r="K42" t="s">
        <v>145</v>
      </c>
      <c r="L42" s="32">
        <v>1</v>
      </c>
      <c r="M42" s="11"/>
    </row>
    <row r="43" spans="1:13" ht="15.75" customHeight="1" x14ac:dyDescent="0.25">
      <c r="G43" t="s">
        <v>139</v>
      </c>
      <c r="H43" t="s">
        <v>140</v>
      </c>
      <c r="I43" t="s">
        <v>27</v>
      </c>
      <c r="J43" t="s">
        <v>777</v>
      </c>
      <c r="K43" t="s">
        <v>777</v>
      </c>
      <c r="L43" s="32">
        <v>1</v>
      </c>
      <c r="M43" s="11"/>
    </row>
    <row r="44" spans="1:13" ht="15.75" customHeight="1" x14ac:dyDescent="0.25">
      <c r="G44" t="s">
        <v>149</v>
      </c>
      <c r="H44" t="s">
        <v>150</v>
      </c>
      <c r="I44" t="s">
        <v>134</v>
      </c>
      <c r="J44" t="s">
        <v>151</v>
      </c>
      <c r="K44" t="s">
        <v>152</v>
      </c>
      <c r="L44" s="32">
        <v>1</v>
      </c>
      <c r="M44" s="11"/>
    </row>
    <row r="45" spans="1:13" ht="15.75" customHeight="1" x14ac:dyDescent="0.25">
      <c r="G45" t="s">
        <v>155</v>
      </c>
      <c r="H45" t="s">
        <v>156</v>
      </c>
      <c r="I45" t="s">
        <v>161</v>
      </c>
      <c r="J45" t="s">
        <v>164</v>
      </c>
      <c r="K45" t="s">
        <v>134</v>
      </c>
      <c r="L45" s="32">
        <v>1</v>
      </c>
      <c r="M45" s="11"/>
    </row>
    <row r="46" spans="1:13" ht="15.75" customHeight="1" x14ac:dyDescent="0.25">
      <c r="J46" t="s">
        <v>165</v>
      </c>
      <c r="K46" t="s">
        <v>134</v>
      </c>
      <c r="L46" s="32">
        <v>1</v>
      </c>
      <c r="M46" s="11"/>
    </row>
    <row r="47" spans="1:13" ht="15.75" customHeight="1" x14ac:dyDescent="0.25">
      <c r="J47" t="s">
        <v>163</v>
      </c>
      <c r="K47" t="s">
        <v>134</v>
      </c>
      <c r="L47" s="32">
        <v>1</v>
      </c>
      <c r="M47" s="11"/>
    </row>
    <row r="48" spans="1:13" ht="15.75" customHeight="1" x14ac:dyDescent="0.25">
      <c r="J48" t="s">
        <v>168</v>
      </c>
      <c r="K48" t="s">
        <v>134</v>
      </c>
      <c r="L48" s="32">
        <v>1</v>
      </c>
      <c r="M48" s="11"/>
    </row>
    <row r="49" spans="1:13" ht="15.75" customHeight="1" x14ac:dyDescent="0.25">
      <c r="J49" t="s">
        <v>166</v>
      </c>
      <c r="K49" t="s">
        <v>134</v>
      </c>
      <c r="L49" s="32">
        <v>1</v>
      </c>
      <c r="M49" s="11"/>
    </row>
    <row r="50" spans="1:13" ht="15.75" customHeight="1" x14ac:dyDescent="0.25">
      <c r="J50" t="s">
        <v>167</v>
      </c>
      <c r="K50" t="s">
        <v>134</v>
      </c>
      <c r="L50" s="32">
        <v>1</v>
      </c>
      <c r="M50" s="11"/>
    </row>
    <row r="51" spans="1:13" ht="15.75" customHeight="1" x14ac:dyDescent="0.25">
      <c r="J51" t="s">
        <v>162</v>
      </c>
      <c r="K51" t="s">
        <v>134</v>
      </c>
      <c r="L51" s="32">
        <v>1</v>
      </c>
      <c r="M51" s="11"/>
    </row>
    <row r="52" spans="1:13" ht="15.75" customHeight="1" x14ac:dyDescent="0.25">
      <c r="I52" t="s">
        <v>134</v>
      </c>
      <c r="J52" t="s">
        <v>157</v>
      </c>
      <c r="K52" t="s">
        <v>158</v>
      </c>
      <c r="L52" s="32">
        <v>1</v>
      </c>
      <c r="M52" s="11"/>
    </row>
    <row r="53" spans="1:13" ht="15.75" customHeight="1" x14ac:dyDescent="0.25">
      <c r="G53" t="s">
        <v>170</v>
      </c>
      <c r="H53" t="s">
        <v>171</v>
      </c>
      <c r="I53" t="s">
        <v>161</v>
      </c>
      <c r="J53" t="s">
        <v>178</v>
      </c>
      <c r="K53" t="s">
        <v>134</v>
      </c>
      <c r="L53" s="32">
        <v>1</v>
      </c>
      <c r="M53" s="11"/>
    </row>
    <row r="54" spans="1:13" ht="15.75" customHeight="1" x14ac:dyDescent="0.25">
      <c r="J54" t="s">
        <v>177</v>
      </c>
      <c r="K54" t="s">
        <v>134</v>
      </c>
      <c r="L54" s="32">
        <v>1</v>
      </c>
      <c r="M54" s="11"/>
    </row>
    <row r="55" spans="1:13" ht="15.75" customHeight="1" x14ac:dyDescent="0.25">
      <c r="J55" t="s">
        <v>173</v>
      </c>
      <c r="K55" t="s">
        <v>174</v>
      </c>
      <c r="L55" s="32">
        <v>1</v>
      </c>
      <c r="M55" s="11"/>
    </row>
    <row r="56" spans="1:13" ht="15.75" customHeight="1" x14ac:dyDescent="0.25">
      <c r="J56" t="s">
        <v>794</v>
      </c>
      <c r="K56" t="s">
        <v>158</v>
      </c>
      <c r="L56" s="32">
        <v>1</v>
      </c>
      <c r="M56" s="11"/>
    </row>
    <row r="57" spans="1:13" ht="15.75" customHeight="1" x14ac:dyDescent="0.25">
      <c r="J57" t="s">
        <v>176</v>
      </c>
      <c r="K57" t="s">
        <v>134</v>
      </c>
      <c r="L57" s="32">
        <v>1</v>
      </c>
      <c r="M57" s="11"/>
    </row>
    <row r="58" spans="1:13" ht="15.75" customHeight="1" x14ac:dyDescent="0.25">
      <c r="I58" t="s">
        <v>134</v>
      </c>
      <c r="J58" t="s">
        <v>151</v>
      </c>
      <c r="K58" t="s">
        <v>152</v>
      </c>
      <c r="L58" s="32">
        <v>1</v>
      </c>
      <c r="M58" s="11"/>
    </row>
    <row r="59" spans="1:13" ht="15.75" customHeight="1" x14ac:dyDescent="0.25">
      <c r="G59" t="s">
        <v>132</v>
      </c>
      <c r="H59" t="s">
        <v>133</v>
      </c>
      <c r="I59" t="s">
        <v>134</v>
      </c>
      <c r="J59" t="s">
        <v>777</v>
      </c>
      <c r="K59" t="s">
        <v>777</v>
      </c>
      <c r="L59" s="32">
        <v>1</v>
      </c>
      <c r="M59" s="11"/>
    </row>
    <row r="60" spans="1:13" ht="15.75" customHeight="1" x14ac:dyDescent="0.25">
      <c r="G60" t="s">
        <v>179</v>
      </c>
      <c r="H60" t="s">
        <v>180</v>
      </c>
      <c r="I60" t="s">
        <v>161</v>
      </c>
      <c r="J60" t="s">
        <v>182</v>
      </c>
      <c r="K60" t="s">
        <v>152</v>
      </c>
      <c r="L60" s="32">
        <v>1</v>
      </c>
      <c r="M60" s="11"/>
    </row>
    <row r="61" spans="1:13" ht="15.75" customHeight="1" x14ac:dyDescent="0.25">
      <c r="J61" t="s">
        <v>181</v>
      </c>
      <c r="K61" t="s">
        <v>152</v>
      </c>
      <c r="L61" s="32">
        <v>1</v>
      </c>
      <c r="M61" s="11"/>
    </row>
    <row r="62" spans="1:13" ht="15.75" customHeight="1" x14ac:dyDescent="0.25">
      <c r="I62" t="s">
        <v>134</v>
      </c>
      <c r="J62" t="s">
        <v>151</v>
      </c>
      <c r="K62" t="s">
        <v>152</v>
      </c>
      <c r="L62" s="32">
        <v>1</v>
      </c>
      <c r="M62" s="11"/>
    </row>
    <row r="63" spans="1:13" ht="15.75" customHeight="1" x14ac:dyDescent="0.25">
      <c r="J63" t="s">
        <v>777</v>
      </c>
      <c r="K63" t="s">
        <v>777</v>
      </c>
      <c r="L63" s="32">
        <v>1</v>
      </c>
      <c r="M63" s="11"/>
    </row>
    <row r="64" spans="1:13" ht="15.75" customHeight="1" x14ac:dyDescent="0.25">
      <c r="A64" t="s">
        <v>183</v>
      </c>
      <c r="B64" t="s">
        <v>184</v>
      </c>
      <c r="C64" t="s">
        <v>185</v>
      </c>
      <c r="D64" t="s">
        <v>186</v>
      </c>
      <c r="E64" t="s">
        <v>187</v>
      </c>
      <c r="F64" t="s">
        <v>188</v>
      </c>
      <c r="G64" t="s">
        <v>198</v>
      </c>
      <c r="H64" t="s">
        <v>199</v>
      </c>
      <c r="I64" t="s">
        <v>161</v>
      </c>
      <c r="J64" t="s">
        <v>777</v>
      </c>
      <c r="K64" t="s">
        <v>777</v>
      </c>
      <c r="L64" s="32">
        <v>1</v>
      </c>
      <c r="M64" s="11"/>
    </row>
    <row r="65" spans="7:13" ht="15.75" customHeight="1" x14ac:dyDescent="0.25">
      <c r="G65" t="s">
        <v>243</v>
      </c>
      <c r="H65" t="s">
        <v>244</v>
      </c>
      <c r="I65" t="s">
        <v>27</v>
      </c>
      <c r="J65" t="s">
        <v>252</v>
      </c>
      <c r="K65" t="s">
        <v>27</v>
      </c>
      <c r="L65" s="32">
        <v>1</v>
      </c>
      <c r="M65" s="11"/>
    </row>
    <row r="66" spans="7:13" ht="15.75" customHeight="1" x14ac:dyDescent="0.25">
      <c r="J66" t="s">
        <v>247</v>
      </c>
      <c r="K66" t="s">
        <v>134</v>
      </c>
      <c r="L66" s="32">
        <v>1</v>
      </c>
      <c r="M66" s="11"/>
    </row>
    <row r="67" spans="7:13" ht="15.75" customHeight="1" x14ac:dyDescent="0.25">
      <c r="J67" t="s">
        <v>795</v>
      </c>
      <c r="K67" t="s">
        <v>246</v>
      </c>
      <c r="L67" s="32">
        <v>1</v>
      </c>
      <c r="M67" s="11"/>
    </row>
    <row r="68" spans="7:13" ht="15.75" customHeight="1" x14ac:dyDescent="0.25">
      <c r="J68" t="s">
        <v>248</v>
      </c>
      <c r="K68" t="s">
        <v>152</v>
      </c>
      <c r="L68" s="32">
        <v>1</v>
      </c>
      <c r="M68" s="11"/>
    </row>
    <row r="69" spans="7:13" ht="15.75" customHeight="1" x14ac:dyDescent="0.25">
      <c r="J69" t="s">
        <v>250</v>
      </c>
      <c r="K69" t="s">
        <v>152</v>
      </c>
      <c r="L69" s="32">
        <v>1</v>
      </c>
      <c r="M69" s="11"/>
    </row>
    <row r="70" spans="7:13" ht="15.75" customHeight="1" x14ac:dyDescent="0.25">
      <c r="J70" t="s">
        <v>249</v>
      </c>
      <c r="K70" t="s">
        <v>27</v>
      </c>
      <c r="L70" s="32">
        <v>1</v>
      </c>
      <c r="M70" s="11"/>
    </row>
    <row r="71" spans="7:13" ht="15.75" customHeight="1" x14ac:dyDescent="0.25">
      <c r="J71" t="s">
        <v>796</v>
      </c>
      <c r="K71" t="s">
        <v>27</v>
      </c>
      <c r="L71" s="32">
        <v>1</v>
      </c>
      <c r="M71" s="11"/>
    </row>
    <row r="72" spans="7:13" ht="15.75" customHeight="1" x14ac:dyDescent="0.25">
      <c r="G72" t="s">
        <v>255</v>
      </c>
      <c r="H72" t="s">
        <v>256</v>
      </c>
      <c r="I72" t="s">
        <v>27</v>
      </c>
      <c r="J72" t="s">
        <v>777</v>
      </c>
      <c r="K72" t="s">
        <v>777</v>
      </c>
      <c r="L72" s="32">
        <v>1</v>
      </c>
      <c r="M72" s="11"/>
    </row>
    <row r="73" spans="7:13" ht="15.75" customHeight="1" x14ac:dyDescent="0.25">
      <c r="G73" t="s">
        <v>253</v>
      </c>
      <c r="H73" t="s">
        <v>254</v>
      </c>
      <c r="I73" t="s">
        <v>134</v>
      </c>
      <c r="J73" t="s">
        <v>777</v>
      </c>
      <c r="K73" t="s">
        <v>777</v>
      </c>
      <c r="L73" s="32">
        <v>1</v>
      </c>
      <c r="M73" s="11"/>
    </row>
    <row r="74" spans="7:13" ht="15.75" customHeight="1" x14ac:dyDescent="0.25">
      <c r="G74" t="s">
        <v>258</v>
      </c>
      <c r="H74" t="s">
        <v>259</v>
      </c>
      <c r="I74" t="s">
        <v>134</v>
      </c>
      <c r="J74" t="s">
        <v>205</v>
      </c>
      <c r="K74" t="s">
        <v>158</v>
      </c>
      <c r="L74" s="32">
        <v>1</v>
      </c>
      <c r="M74" s="11"/>
    </row>
    <row r="75" spans="7:13" ht="15.75" customHeight="1" x14ac:dyDescent="0.25">
      <c r="G75" t="s">
        <v>260</v>
      </c>
      <c r="H75" t="s">
        <v>797</v>
      </c>
      <c r="I75" t="s">
        <v>134</v>
      </c>
      <c r="J75" t="s">
        <v>205</v>
      </c>
      <c r="K75" t="s">
        <v>158</v>
      </c>
      <c r="L75" s="32">
        <v>1</v>
      </c>
      <c r="M75" s="11"/>
    </row>
    <row r="76" spans="7:13" ht="15.75" customHeight="1" x14ac:dyDescent="0.25">
      <c r="G76" t="s">
        <v>263</v>
      </c>
      <c r="H76" t="s">
        <v>798</v>
      </c>
      <c r="I76" t="s">
        <v>134</v>
      </c>
      <c r="J76" t="s">
        <v>777</v>
      </c>
      <c r="K76" t="s">
        <v>777</v>
      </c>
      <c r="L76" s="32">
        <v>1</v>
      </c>
      <c r="M76" s="11"/>
    </row>
    <row r="77" spans="7:13" ht="15.75" customHeight="1" x14ac:dyDescent="0.25">
      <c r="G77" t="s">
        <v>266</v>
      </c>
      <c r="H77" t="s">
        <v>799</v>
      </c>
      <c r="I77" t="s">
        <v>134</v>
      </c>
      <c r="J77" t="s">
        <v>777</v>
      </c>
      <c r="K77" t="s">
        <v>777</v>
      </c>
      <c r="L77" s="32">
        <v>1</v>
      </c>
      <c r="M77" s="11"/>
    </row>
    <row r="78" spans="7:13" ht="15.75" customHeight="1" x14ac:dyDescent="0.25">
      <c r="G78" t="s">
        <v>203</v>
      </c>
      <c r="H78" t="s">
        <v>800</v>
      </c>
      <c r="I78" t="s">
        <v>161</v>
      </c>
      <c r="J78" t="s">
        <v>205</v>
      </c>
      <c r="K78" t="s">
        <v>158</v>
      </c>
      <c r="L78" s="32">
        <v>1</v>
      </c>
      <c r="M78" s="11"/>
    </row>
    <row r="79" spans="7:13" ht="15.75" customHeight="1" x14ac:dyDescent="0.25">
      <c r="G79" t="s">
        <v>208</v>
      </c>
      <c r="H79" t="s">
        <v>209</v>
      </c>
      <c r="I79" t="s">
        <v>161</v>
      </c>
      <c r="J79" t="s">
        <v>212</v>
      </c>
      <c r="K79" t="s">
        <v>152</v>
      </c>
      <c r="L79" s="32">
        <v>1</v>
      </c>
      <c r="M79" s="11"/>
    </row>
    <row r="80" spans="7:13" ht="15.75" customHeight="1" x14ac:dyDescent="0.25">
      <c r="J80" t="s">
        <v>801</v>
      </c>
      <c r="K80" t="s">
        <v>152</v>
      </c>
      <c r="L80" s="32">
        <v>1</v>
      </c>
      <c r="M80" s="11"/>
    </row>
    <row r="81" spans="7:13" ht="15.75" customHeight="1" x14ac:dyDescent="0.25">
      <c r="J81" t="s">
        <v>213</v>
      </c>
      <c r="K81" t="s">
        <v>152</v>
      </c>
      <c r="L81" s="32">
        <v>1</v>
      </c>
      <c r="M81" s="11"/>
    </row>
    <row r="82" spans="7:13" ht="15.75" customHeight="1" x14ac:dyDescent="0.25">
      <c r="G82" t="s">
        <v>269</v>
      </c>
      <c r="H82" t="s">
        <v>802</v>
      </c>
      <c r="I82" t="s">
        <v>134</v>
      </c>
      <c r="J82" t="s">
        <v>274</v>
      </c>
      <c r="K82" t="s">
        <v>158</v>
      </c>
      <c r="L82" s="32">
        <v>1</v>
      </c>
      <c r="M82" s="11"/>
    </row>
    <row r="83" spans="7:13" ht="15.75" customHeight="1" x14ac:dyDescent="0.25">
      <c r="J83" t="s">
        <v>271</v>
      </c>
      <c r="K83" t="s">
        <v>134</v>
      </c>
      <c r="L83" s="32">
        <v>1</v>
      </c>
      <c r="M83" s="11"/>
    </row>
    <row r="84" spans="7:13" ht="15.75" customHeight="1" x14ac:dyDescent="0.25">
      <c r="J84" t="s">
        <v>273</v>
      </c>
      <c r="K84" t="s">
        <v>158</v>
      </c>
      <c r="L84" s="32">
        <v>1</v>
      </c>
      <c r="M84" s="11"/>
    </row>
    <row r="85" spans="7:13" ht="15.75" customHeight="1" x14ac:dyDescent="0.25">
      <c r="J85" t="s">
        <v>803</v>
      </c>
      <c r="K85" t="s">
        <v>158</v>
      </c>
      <c r="L85" s="32">
        <v>1</v>
      </c>
      <c r="M85" s="11"/>
    </row>
    <row r="86" spans="7:13" ht="15.75" customHeight="1" x14ac:dyDescent="0.25">
      <c r="G86" t="s">
        <v>222</v>
      </c>
      <c r="H86" t="s">
        <v>223</v>
      </c>
      <c r="I86" t="s">
        <v>134</v>
      </c>
      <c r="J86" t="s">
        <v>205</v>
      </c>
      <c r="K86" t="s">
        <v>134</v>
      </c>
      <c r="L86" s="32">
        <v>1</v>
      </c>
      <c r="M86" s="11"/>
    </row>
    <row r="87" spans="7:13" ht="15.75" customHeight="1" x14ac:dyDescent="0.25">
      <c r="J87" t="s">
        <v>224</v>
      </c>
      <c r="K87" t="s">
        <v>158</v>
      </c>
      <c r="L87" s="32">
        <v>1</v>
      </c>
      <c r="M87" s="11"/>
    </row>
    <row r="88" spans="7:13" ht="15.75" customHeight="1" x14ac:dyDescent="0.25">
      <c r="G88" t="s">
        <v>226</v>
      </c>
      <c r="H88" t="s">
        <v>804</v>
      </c>
      <c r="I88" t="s">
        <v>134</v>
      </c>
      <c r="J88" t="s">
        <v>777</v>
      </c>
      <c r="K88" t="s">
        <v>777</v>
      </c>
      <c r="L88" s="32">
        <v>1</v>
      </c>
      <c r="M88" s="11"/>
    </row>
    <row r="89" spans="7:13" ht="15.75" customHeight="1" x14ac:dyDescent="0.25">
      <c r="G89" t="s">
        <v>215</v>
      </c>
      <c r="H89" t="s">
        <v>805</v>
      </c>
      <c r="I89" t="s">
        <v>134</v>
      </c>
      <c r="J89" t="s">
        <v>217</v>
      </c>
      <c r="K89" t="s">
        <v>134</v>
      </c>
      <c r="L89" s="32">
        <v>1</v>
      </c>
      <c r="M89" s="11"/>
    </row>
    <row r="90" spans="7:13" ht="15.75" customHeight="1" x14ac:dyDescent="0.25">
      <c r="J90" t="s">
        <v>220</v>
      </c>
      <c r="K90" t="s">
        <v>134</v>
      </c>
      <c r="L90" s="32">
        <v>1</v>
      </c>
      <c r="M90" s="11"/>
    </row>
    <row r="91" spans="7:13" ht="15.75" customHeight="1" x14ac:dyDescent="0.25">
      <c r="G91" t="s">
        <v>229</v>
      </c>
      <c r="H91" t="s">
        <v>230</v>
      </c>
      <c r="I91" t="s">
        <v>134</v>
      </c>
      <c r="J91" t="s">
        <v>806</v>
      </c>
      <c r="K91" t="s">
        <v>231</v>
      </c>
      <c r="L91" s="32">
        <v>1</v>
      </c>
      <c r="M91" s="11"/>
    </row>
    <row r="92" spans="7:13" ht="15.75" customHeight="1" x14ac:dyDescent="0.25">
      <c r="G92" t="s">
        <v>277</v>
      </c>
      <c r="H92" t="s">
        <v>278</v>
      </c>
      <c r="I92" t="s">
        <v>134</v>
      </c>
      <c r="J92" t="s">
        <v>281</v>
      </c>
      <c r="K92" t="s">
        <v>158</v>
      </c>
      <c r="L92" s="32">
        <v>1</v>
      </c>
      <c r="M92" s="11"/>
    </row>
    <row r="93" spans="7:13" ht="15.75" customHeight="1" x14ac:dyDescent="0.25">
      <c r="J93" t="s">
        <v>807</v>
      </c>
      <c r="K93" t="s">
        <v>152</v>
      </c>
      <c r="L93" s="32">
        <v>1</v>
      </c>
      <c r="M93" s="11"/>
    </row>
    <row r="94" spans="7:13" ht="15.75" customHeight="1" x14ac:dyDescent="0.25">
      <c r="J94" t="s">
        <v>282</v>
      </c>
      <c r="K94" t="s">
        <v>283</v>
      </c>
      <c r="L94" s="32">
        <v>1</v>
      </c>
      <c r="M94" s="11"/>
    </row>
    <row r="95" spans="7:13" ht="15.75" customHeight="1" x14ac:dyDescent="0.25">
      <c r="H95" t="s">
        <v>284</v>
      </c>
      <c r="I95" t="s">
        <v>134</v>
      </c>
      <c r="J95" t="s">
        <v>808</v>
      </c>
      <c r="K95" t="s">
        <v>134</v>
      </c>
      <c r="L95" s="32">
        <v>1</v>
      </c>
      <c r="M95" s="11"/>
    </row>
    <row r="96" spans="7:13" ht="15.75" customHeight="1" x14ac:dyDescent="0.25">
      <c r="G96" t="s">
        <v>291</v>
      </c>
      <c r="H96" t="s">
        <v>809</v>
      </c>
      <c r="I96" t="s">
        <v>134</v>
      </c>
      <c r="J96" t="s">
        <v>810</v>
      </c>
      <c r="K96" t="s">
        <v>152</v>
      </c>
      <c r="L96" s="32">
        <v>1</v>
      </c>
      <c r="M96" s="11"/>
    </row>
    <row r="97" spans="1:13" ht="15.75" customHeight="1" x14ac:dyDescent="0.25">
      <c r="J97" t="s">
        <v>295</v>
      </c>
      <c r="K97" t="s">
        <v>134</v>
      </c>
      <c r="L97" s="32">
        <v>1</v>
      </c>
      <c r="M97" s="11"/>
    </row>
    <row r="98" spans="1:13" ht="15.75" customHeight="1" x14ac:dyDescent="0.25">
      <c r="G98" t="s">
        <v>234</v>
      </c>
      <c r="H98" t="s">
        <v>235</v>
      </c>
      <c r="I98" t="s">
        <v>134</v>
      </c>
      <c r="J98" t="s">
        <v>236</v>
      </c>
      <c r="K98" t="s">
        <v>134</v>
      </c>
      <c r="L98" s="32">
        <v>1</v>
      </c>
      <c r="M98" s="11"/>
    </row>
    <row r="99" spans="1:13" ht="15.75" customHeight="1" x14ac:dyDescent="0.25">
      <c r="J99" t="s">
        <v>238</v>
      </c>
      <c r="K99" t="s">
        <v>134</v>
      </c>
      <c r="L99" s="32">
        <v>1</v>
      </c>
      <c r="M99" s="11"/>
    </row>
    <row r="100" spans="1:13" ht="15.75" customHeight="1" x14ac:dyDescent="0.25">
      <c r="G100" t="s">
        <v>286</v>
      </c>
      <c r="H100" t="s">
        <v>287</v>
      </c>
      <c r="I100" t="s">
        <v>161</v>
      </c>
      <c r="J100" t="s">
        <v>288</v>
      </c>
      <c r="K100" t="s">
        <v>134</v>
      </c>
      <c r="L100" s="32">
        <v>1</v>
      </c>
      <c r="M100" s="11"/>
    </row>
    <row r="101" spans="1:13" ht="15.75" customHeight="1" x14ac:dyDescent="0.25">
      <c r="G101" t="s">
        <v>239</v>
      </c>
      <c r="H101" t="s">
        <v>811</v>
      </c>
      <c r="I101" t="s">
        <v>134</v>
      </c>
      <c r="J101" t="s">
        <v>236</v>
      </c>
      <c r="K101" t="s">
        <v>134</v>
      </c>
      <c r="L101" s="32">
        <v>1</v>
      </c>
      <c r="M101" s="11"/>
    </row>
    <row r="102" spans="1:13" ht="15.75" customHeight="1" x14ac:dyDescent="0.25">
      <c r="G102" t="s">
        <v>191</v>
      </c>
      <c r="H102" t="s">
        <v>192</v>
      </c>
      <c r="I102" t="s">
        <v>27</v>
      </c>
      <c r="J102" t="s">
        <v>812</v>
      </c>
      <c r="K102" t="s">
        <v>158</v>
      </c>
      <c r="L102" s="32">
        <v>1</v>
      </c>
      <c r="M102" s="11"/>
    </row>
    <row r="103" spans="1:13" ht="15.75" customHeight="1" x14ac:dyDescent="0.25">
      <c r="G103" t="s">
        <v>297</v>
      </c>
      <c r="H103" t="s">
        <v>813</v>
      </c>
      <c r="I103" t="s">
        <v>298</v>
      </c>
      <c r="J103" t="s">
        <v>777</v>
      </c>
      <c r="K103" t="s">
        <v>777</v>
      </c>
      <c r="L103" s="32">
        <v>1</v>
      </c>
      <c r="M103" s="11"/>
    </row>
    <row r="104" spans="1:13" ht="15.75" customHeight="1" x14ac:dyDescent="0.25">
      <c r="G104" t="s">
        <v>777</v>
      </c>
      <c r="H104" t="s">
        <v>777</v>
      </c>
      <c r="I104" t="s">
        <v>777</v>
      </c>
      <c r="J104" t="s">
        <v>302</v>
      </c>
      <c r="K104" t="s">
        <v>301</v>
      </c>
      <c r="L104" s="32">
        <v>1</v>
      </c>
      <c r="M104" s="11"/>
    </row>
    <row r="105" spans="1:13" ht="15.75" customHeight="1" x14ac:dyDescent="0.25">
      <c r="J105" t="s">
        <v>300</v>
      </c>
      <c r="K105" t="s">
        <v>301</v>
      </c>
      <c r="L105" s="32">
        <v>1</v>
      </c>
      <c r="M105" s="11"/>
    </row>
    <row r="106" spans="1:13" ht="15.75" customHeight="1" x14ac:dyDescent="0.25">
      <c r="J106" t="s">
        <v>303</v>
      </c>
      <c r="K106" t="s">
        <v>134</v>
      </c>
      <c r="L106" s="32">
        <v>1</v>
      </c>
      <c r="M106" s="11"/>
    </row>
    <row r="107" spans="1:13" ht="15.75" customHeight="1" x14ac:dyDescent="0.25">
      <c r="A107" t="s">
        <v>304</v>
      </c>
      <c r="B107" t="s">
        <v>184</v>
      </c>
      <c r="C107" t="s">
        <v>185</v>
      </c>
      <c r="D107" t="s">
        <v>186</v>
      </c>
      <c r="E107" t="s">
        <v>187</v>
      </c>
      <c r="F107" t="s">
        <v>188</v>
      </c>
      <c r="G107" t="s">
        <v>497</v>
      </c>
      <c r="H107" t="s">
        <v>360</v>
      </c>
      <c r="I107" t="s">
        <v>134</v>
      </c>
      <c r="J107" t="s">
        <v>777</v>
      </c>
      <c r="K107" t="s">
        <v>777</v>
      </c>
      <c r="L107" s="32">
        <v>1</v>
      </c>
      <c r="M107" s="11"/>
    </row>
    <row r="108" spans="1:13" ht="15.75" customHeight="1" x14ac:dyDescent="0.25">
      <c r="G108" t="s">
        <v>495</v>
      </c>
      <c r="H108" t="s">
        <v>360</v>
      </c>
      <c r="I108" t="s">
        <v>161</v>
      </c>
      <c r="J108" t="s">
        <v>777</v>
      </c>
      <c r="K108" t="s">
        <v>777</v>
      </c>
      <c r="L108" s="32">
        <v>1</v>
      </c>
      <c r="M108" s="11"/>
    </row>
    <row r="109" spans="1:13" ht="15.75" customHeight="1" x14ac:dyDescent="0.25">
      <c r="B109" t="s">
        <v>110</v>
      </c>
      <c r="C109" t="s">
        <v>312</v>
      </c>
      <c r="D109" t="s">
        <v>313</v>
      </c>
      <c r="E109" t="s">
        <v>314</v>
      </c>
      <c r="F109" t="s">
        <v>315</v>
      </c>
      <c r="G109" t="s">
        <v>356</v>
      </c>
      <c r="H109" t="s">
        <v>357</v>
      </c>
      <c r="I109" t="s">
        <v>134</v>
      </c>
      <c r="J109" t="s">
        <v>777</v>
      </c>
      <c r="K109" t="s">
        <v>777</v>
      </c>
      <c r="L109" s="32">
        <v>1</v>
      </c>
      <c r="M109" s="11"/>
    </row>
    <row r="110" spans="1:13" ht="15.75" customHeight="1" x14ac:dyDescent="0.25">
      <c r="G110" t="s">
        <v>382</v>
      </c>
      <c r="H110" t="s">
        <v>383</v>
      </c>
      <c r="I110" t="s">
        <v>134</v>
      </c>
      <c r="J110" t="s">
        <v>777</v>
      </c>
      <c r="K110" t="s">
        <v>777</v>
      </c>
      <c r="L110" s="32">
        <v>1</v>
      </c>
      <c r="M110" s="11"/>
    </row>
    <row r="111" spans="1:13" ht="15.75" customHeight="1" x14ac:dyDescent="0.25">
      <c r="G111" t="s">
        <v>347</v>
      </c>
      <c r="H111" t="s">
        <v>348</v>
      </c>
      <c r="I111" t="s">
        <v>134</v>
      </c>
      <c r="J111" t="s">
        <v>777</v>
      </c>
      <c r="K111" t="s">
        <v>777</v>
      </c>
      <c r="L111" s="32">
        <v>1</v>
      </c>
      <c r="M111" s="11"/>
    </row>
    <row r="112" spans="1:13" ht="15.75" customHeight="1" x14ac:dyDescent="0.25">
      <c r="G112" t="s">
        <v>376</v>
      </c>
      <c r="H112" t="s">
        <v>377</v>
      </c>
      <c r="I112" t="s">
        <v>134</v>
      </c>
      <c r="J112" t="s">
        <v>777</v>
      </c>
      <c r="K112" t="s">
        <v>777</v>
      </c>
      <c r="L112" s="32">
        <v>1</v>
      </c>
      <c r="M112" s="11"/>
    </row>
    <row r="113" spans="7:13" ht="15.75" customHeight="1" x14ac:dyDescent="0.25">
      <c r="G113" t="s">
        <v>379</v>
      </c>
      <c r="H113" t="s">
        <v>380</v>
      </c>
      <c r="I113" t="s">
        <v>134</v>
      </c>
      <c r="J113" t="s">
        <v>777</v>
      </c>
      <c r="K113" t="s">
        <v>777</v>
      </c>
      <c r="L113" s="32">
        <v>1</v>
      </c>
      <c r="M113" s="11"/>
    </row>
    <row r="114" spans="7:13" ht="15.75" customHeight="1" x14ac:dyDescent="0.25">
      <c r="G114" t="s">
        <v>402</v>
      </c>
      <c r="H114" t="s">
        <v>403</v>
      </c>
      <c r="I114" t="s">
        <v>134</v>
      </c>
      <c r="J114" t="s">
        <v>777</v>
      </c>
      <c r="K114" t="s">
        <v>777</v>
      </c>
      <c r="L114" s="32">
        <v>1</v>
      </c>
      <c r="M114" s="11"/>
    </row>
    <row r="115" spans="7:13" ht="15.75" customHeight="1" x14ac:dyDescent="0.25">
      <c r="G115" t="s">
        <v>351</v>
      </c>
      <c r="H115" t="s">
        <v>352</v>
      </c>
      <c r="I115" t="s">
        <v>27</v>
      </c>
      <c r="J115" t="s">
        <v>353</v>
      </c>
      <c r="K115" t="s">
        <v>27</v>
      </c>
      <c r="L115" s="32">
        <v>1</v>
      </c>
      <c r="M115" s="11"/>
    </row>
    <row r="116" spans="7:13" ht="15.75" customHeight="1" x14ac:dyDescent="0.25">
      <c r="J116" t="s">
        <v>355</v>
      </c>
      <c r="K116" t="s">
        <v>27</v>
      </c>
      <c r="L116" s="32">
        <v>1</v>
      </c>
      <c r="M116" s="11"/>
    </row>
    <row r="117" spans="7:13" ht="15.75" customHeight="1" x14ac:dyDescent="0.25">
      <c r="G117" t="s">
        <v>502</v>
      </c>
      <c r="H117" t="s">
        <v>503</v>
      </c>
      <c r="I117" t="s">
        <v>161</v>
      </c>
      <c r="J117" t="s">
        <v>777</v>
      </c>
      <c r="K117" t="s">
        <v>777</v>
      </c>
      <c r="L117" s="32">
        <v>1</v>
      </c>
      <c r="M117" s="11"/>
    </row>
    <row r="118" spans="7:13" ht="15.75" customHeight="1" x14ac:dyDescent="0.25">
      <c r="G118" t="s">
        <v>423</v>
      </c>
      <c r="H118" t="s">
        <v>814</v>
      </c>
      <c r="I118" t="s">
        <v>134</v>
      </c>
      <c r="J118" t="s">
        <v>426</v>
      </c>
      <c r="K118" t="s">
        <v>27</v>
      </c>
      <c r="L118" s="32">
        <v>1</v>
      </c>
      <c r="M118" s="11"/>
    </row>
    <row r="119" spans="7:13" ht="15.75" customHeight="1" x14ac:dyDescent="0.25">
      <c r="J119" t="s">
        <v>425</v>
      </c>
      <c r="K119" t="s">
        <v>27</v>
      </c>
      <c r="L119" s="32">
        <v>1</v>
      </c>
      <c r="M119" s="11"/>
    </row>
    <row r="120" spans="7:13" ht="15.75" customHeight="1" x14ac:dyDescent="0.25">
      <c r="J120" t="s">
        <v>427</v>
      </c>
      <c r="K120" t="s">
        <v>27</v>
      </c>
      <c r="L120" s="32">
        <v>1</v>
      </c>
      <c r="M120" s="11"/>
    </row>
    <row r="121" spans="7:13" ht="15.75" customHeight="1" x14ac:dyDescent="0.25">
      <c r="G121" t="s">
        <v>461</v>
      </c>
      <c r="H121" t="s">
        <v>815</v>
      </c>
      <c r="I121" t="s">
        <v>134</v>
      </c>
      <c r="J121" t="s">
        <v>426</v>
      </c>
      <c r="K121" t="s">
        <v>27</v>
      </c>
      <c r="L121" s="32">
        <v>1</v>
      </c>
      <c r="M121" s="11"/>
    </row>
    <row r="122" spans="7:13" ht="15.75" customHeight="1" x14ac:dyDescent="0.25">
      <c r="J122" t="s">
        <v>425</v>
      </c>
      <c r="K122" t="s">
        <v>27</v>
      </c>
      <c r="L122" s="32">
        <v>1</v>
      </c>
      <c r="M122" s="11"/>
    </row>
    <row r="123" spans="7:13" ht="15.75" customHeight="1" x14ac:dyDescent="0.25">
      <c r="J123" t="s">
        <v>427</v>
      </c>
      <c r="K123" t="s">
        <v>27</v>
      </c>
      <c r="L123" s="32">
        <v>1</v>
      </c>
      <c r="M123" s="11"/>
    </row>
    <row r="124" spans="7:13" ht="15.75" customHeight="1" x14ac:dyDescent="0.25">
      <c r="G124" t="s">
        <v>487</v>
      </c>
      <c r="H124" t="s">
        <v>816</v>
      </c>
      <c r="I124" t="s">
        <v>134</v>
      </c>
      <c r="J124" t="s">
        <v>426</v>
      </c>
      <c r="K124" t="s">
        <v>27</v>
      </c>
      <c r="L124" s="32">
        <v>1</v>
      </c>
      <c r="M124" s="11"/>
    </row>
    <row r="125" spans="7:13" ht="15.75" customHeight="1" x14ac:dyDescent="0.25">
      <c r="J125" t="s">
        <v>425</v>
      </c>
      <c r="K125" t="s">
        <v>27</v>
      </c>
      <c r="L125" s="32">
        <v>1</v>
      </c>
      <c r="M125" s="11"/>
    </row>
    <row r="126" spans="7:13" ht="15.75" customHeight="1" x14ac:dyDescent="0.25">
      <c r="J126" t="s">
        <v>427</v>
      </c>
      <c r="K126" t="s">
        <v>27</v>
      </c>
      <c r="L126" s="32">
        <v>1</v>
      </c>
      <c r="M126" s="11"/>
    </row>
    <row r="127" spans="7:13" ht="15.75" customHeight="1" x14ac:dyDescent="0.25">
      <c r="G127" t="s">
        <v>430</v>
      </c>
      <c r="H127" t="s">
        <v>817</v>
      </c>
      <c r="I127" t="s">
        <v>134</v>
      </c>
      <c r="J127" t="s">
        <v>426</v>
      </c>
      <c r="K127" t="s">
        <v>27</v>
      </c>
      <c r="L127" s="32">
        <v>1</v>
      </c>
      <c r="M127" s="11"/>
    </row>
    <row r="128" spans="7:13" ht="15.75" customHeight="1" x14ac:dyDescent="0.25">
      <c r="J128" t="s">
        <v>425</v>
      </c>
      <c r="K128" t="s">
        <v>27</v>
      </c>
      <c r="L128" s="32">
        <v>1</v>
      </c>
      <c r="M128" s="11"/>
    </row>
    <row r="129" spans="7:13" ht="15.75" customHeight="1" x14ac:dyDescent="0.25">
      <c r="J129" t="s">
        <v>427</v>
      </c>
      <c r="K129" t="s">
        <v>27</v>
      </c>
      <c r="L129" s="32">
        <v>1</v>
      </c>
      <c r="M129" s="11"/>
    </row>
    <row r="130" spans="7:13" ht="15.75" customHeight="1" x14ac:dyDescent="0.25">
      <c r="G130" t="s">
        <v>482</v>
      </c>
      <c r="H130" t="s">
        <v>818</v>
      </c>
      <c r="I130" t="s">
        <v>134</v>
      </c>
      <c r="J130" t="s">
        <v>426</v>
      </c>
      <c r="K130" t="s">
        <v>27</v>
      </c>
      <c r="L130" s="32">
        <v>1</v>
      </c>
      <c r="M130" s="11"/>
    </row>
    <row r="131" spans="7:13" ht="15.75" customHeight="1" x14ac:dyDescent="0.25">
      <c r="J131" t="s">
        <v>425</v>
      </c>
      <c r="K131" t="s">
        <v>27</v>
      </c>
      <c r="L131" s="32">
        <v>1</v>
      </c>
      <c r="M131" s="11"/>
    </row>
    <row r="132" spans="7:13" ht="15.75" customHeight="1" x14ac:dyDescent="0.25">
      <c r="J132" t="s">
        <v>427</v>
      </c>
      <c r="K132" t="s">
        <v>27</v>
      </c>
      <c r="L132" s="32">
        <v>1</v>
      </c>
      <c r="M132" s="11"/>
    </row>
    <row r="133" spans="7:13" ht="15.75" customHeight="1" x14ac:dyDescent="0.25">
      <c r="G133" t="s">
        <v>491</v>
      </c>
      <c r="H133" t="s">
        <v>819</v>
      </c>
      <c r="I133" t="s">
        <v>134</v>
      </c>
      <c r="J133" t="s">
        <v>426</v>
      </c>
      <c r="K133" t="s">
        <v>27</v>
      </c>
      <c r="L133" s="32">
        <v>1</v>
      </c>
      <c r="M133" s="11"/>
    </row>
    <row r="134" spans="7:13" ht="15.75" customHeight="1" x14ac:dyDescent="0.25">
      <c r="J134" t="s">
        <v>425</v>
      </c>
      <c r="K134" t="s">
        <v>27</v>
      </c>
      <c r="L134" s="32">
        <v>1</v>
      </c>
      <c r="M134" s="11"/>
    </row>
    <row r="135" spans="7:13" ht="15.75" customHeight="1" x14ac:dyDescent="0.25">
      <c r="J135" t="s">
        <v>427</v>
      </c>
      <c r="K135" t="s">
        <v>27</v>
      </c>
      <c r="L135" s="32">
        <v>1</v>
      </c>
      <c r="M135" s="11"/>
    </row>
    <row r="136" spans="7:13" ht="15.75" customHeight="1" x14ac:dyDescent="0.25">
      <c r="G136" t="s">
        <v>321</v>
      </c>
      <c r="H136" t="s">
        <v>820</v>
      </c>
      <c r="I136" t="s">
        <v>134</v>
      </c>
      <c r="J136" t="s">
        <v>821</v>
      </c>
      <c r="K136" t="s">
        <v>27</v>
      </c>
      <c r="L136" s="32">
        <v>1</v>
      </c>
      <c r="M136" s="11"/>
    </row>
    <row r="137" spans="7:13" ht="15.75" customHeight="1" x14ac:dyDescent="0.25">
      <c r="J137" t="s">
        <v>322</v>
      </c>
      <c r="K137" t="s">
        <v>323</v>
      </c>
      <c r="L137" s="32">
        <v>1</v>
      </c>
      <c r="M137" s="11"/>
    </row>
    <row r="138" spans="7:13" ht="15.75" customHeight="1" x14ac:dyDescent="0.25">
      <c r="J138" t="s">
        <v>822</v>
      </c>
      <c r="K138" t="s">
        <v>329</v>
      </c>
      <c r="L138" s="32">
        <v>1</v>
      </c>
      <c r="M138" s="11"/>
    </row>
    <row r="139" spans="7:13" ht="15.75" customHeight="1" x14ac:dyDescent="0.25">
      <c r="J139" t="s">
        <v>823</v>
      </c>
      <c r="K139" t="s">
        <v>327</v>
      </c>
      <c r="L139" s="32">
        <v>1</v>
      </c>
      <c r="M139" s="11"/>
    </row>
    <row r="140" spans="7:13" ht="15.75" customHeight="1" x14ac:dyDescent="0.25">
      <c r="H140" t="s">
        <v>330</v>
      </c>
      <c r="I140" t="s">
        <v>134</v>
      </c>
      <c r="J140" t="s">
        <v>824</v>
      </c>
      <c r="K140" t="s">
        <v>134</v>
      </c>
      <c r="L140" s="32">
        <v>1</v>
      </c>
      <c r="M140" s="11"/>
    </row>
    <row r="141" spans="7:13" ht="15.75" customHeight="1" x14ac:dyDescent="0.25">
      <c r="J141" t="s">
        <v>335</v>
      </c>
      <c r="K141" t="s">
        <v>323</v>
      </c>
      <c r="L141" s="32">
        <v>1</v>
      </c>
      <c r="M141" s="11"/>
    </row>
    <row r="142" spans="7:13" ht="15.75" customHeight="1" x14ac:dyDescent="0.25">
      <c r="J142" t="s">
        <v>334</v>
      </c>
      <c r="K142" t="s">
        <v>332</v>
      </c>
      <c r="L142" s="32">
        <v>1</v>
      </c>
      <c r="M142" s="11"/>
    </row>
    <row r="143" spans="7:13" ht="15.75" customHeight="1" x14ac:dyDescent="0.25">
      <c r="J143" t="s">
        <v>825</v>
      </c>
      <c r="K143" t="s">
        <v>134</v>
      </c>
      <c r="L143" s="32">
        <v>1</v>
      </c>
      <c r="M143" s="11"/>
    </row>
    <row r="144" spans="7:13" ht="15.75" customHeight="1" x14ac:dyDescent="0.25">
      <c r="J144" t="s">
        <v>826</v>
      </c>
      <c r="K144" t="s">
        <v>332</v>
      </c>
      <c r="L144" s="32">
        <v>1</v>
      </c>
      <c r="M144" s="11"/>
    </row>
    <row r="145" spans="2:13" ht="15.75" customHeight="1" x14ac:dyDescent="0.25">
      <c r="J145" t="s">
        <v>827</v>
      </c>
      <c r="K145" t="s">
        <v>27</v>
      </c>
      <c r="L145" s="32">
        <v>1</v>
      </c>
      <c r="M145" s="11"/>
    </row>
    <row r="146" spans="2:13" ht="15.75" customHeight="1" x14ac:dyDescent="0.25">
      <c r="G146" t="s">
        <v>317</v>
      </c>
      <c r="H146" t="s">
        <v>318</v>
      </c>
      <c r="I146" t="s">
        <v>134</v>
      </c>
      <c r="J146" t="s">
        <v>777</v>
      </c>
      <c r="K146" t="s">
        <v>777</v>
      </c>
      <c r="L146" s="32">
        <v>1</v>
      </c>
      <c r="M146" s="11"/>
    </row>
    <row r="147" spans="2:13" ht="15.75" customHeight="1" x14ac:dyDescent="0.25">
      <c r="C147" t="s">
        <v>498</v>
      </c>
      <c r="D147" t="s">
        <v>468</v>
      </c>
      <c r="E147" t="s">
        <v>477</v>
      </c>
      <c r="F147" t="s">
        <v>499</v>
      </c>
      <c r="G147" t="s">
        <v>777</v>
      </c>
      <c r="H147" t="s">
        <v>777</v>
      </c>
      <c r="I147" t="s">
        <v>777</v>
      </c>
      <c r="J147" t="s">
        <v>828</v>
      </c>
      <c r="K147" t="s">
        <v>323</v>
      </c>
      <c r="L147" s="32">
        <v>1</v>
      </c>
      <c r="M147" s="11"/>
    </row>
    <row r="148" spans="2:13" ht="15.75" customHeight="1" x14ac:dyDescent="0.25">
      <c r="C148" t="s">
        <v>384</v>
      </c>
      <c r="D148" t="s">
        <v>385</v>
      </c>
      <c r="E148" t="s">
        <v>386</v>
      </c>
      <c r="F148" t="s">
        <v>387</v>
      </c>
      <c r="G148" t="s">
        <v>390</v>
      </c>
      <c r="H148" t="s">
        <v>391</v>
      </c>
      <c r="I148" t="s">
        <v>134</v>
      </c>
      <c r="J148" t="s">
        <v>777</v>
      </c>
      <c r="K148" t="s">
        <v>777</v>
      </c>
      <c r="L148" s="32">
        <v>1</v>
      </c>
      <c r="M148" s="11"/>
    </row>
    <row r="149" spans="2:13" ht="15.75" customHeight="1" x14ac:dyDescent="0.25">
      <c r="G149" t="s">
        <v>394</v>
      </c>
      <c r="H149" t="s">
        <v>395</v>
      </c>
      <c r="I149" t="s">
        <v>134</v>
      </c>
      <c r="J149" t="s">
        <v>396</v>
      </c>
      <c r="K149" t="s">
        <v>134</v>
      </c>
      <c r="L149" s="32">
        <v>1</v>
      </c>
      <c r="M149" s="11"/>
    </row>
    <row r="150" spans="2:13" ht="15.75" customHeight="1" x14ac:dyDescent="0.25">
      <c r="G150" t="s">
        <v>398</v>
      </c>
      <c r="H150" t="s">
        <v>399</v>
      </c>
      <c r="I150" t="s">
        <v>134</v>
      </c>
      <c r="J150" t="s">
        <v>400</v>
      </c>
      <c r="K150" t="s">
        <v>27</v>
      </c>
      <c r="L150" s="32">
        <v>1</v>
      </c>
      <c r="M150" s="11"/>
    </row>
    <row r="151" spans="2:13" ht="15.75" customHeight="1" x14ac:dyDescent="0.25">
      <c r="G151" t="s">
        <v>405</v>
      </c>
      <c r="H151" t="s">
        <v>406</v>
      </c>
      <c r="I151" t="s">
        <v>134</v>
      </c>
      <c r="J151" t="s">
        <v>407</v>
      </c>
      <c r="K151" t="s">
        <v>27</v>
      </c>
      <c r="L151" s="32">
        <v>1</v>
      </c>
      <c r="M151" s="11"/>
    </row>
    <row r="152" spans="2:13" ht="15.75" customHeight="1" x14ac:dyDescent="0.25">
      <c r="G152" t="s">
        <v>777</v>
      </c>
      <c r="H152" t="s">
        <v>777</v>
      </c>
      <c r="I152" t="s">
        <v>777</v>
      </c>
      <c r="J152" t="s">
        <v>777</v>
      </c>
      <c r="K152" t="s">
        <v>777</v>
      </c>
      <c r="L152" s="32">
        <v>1</v>
      </c>
      <c r="M152" s="11"/>
    </row>
    <row r="153" spans="2:13" ht="15.75" customHeight="1" x14ac:dyDescent="0.25">
      <c r="B153" t="s">
        <v>127</v>
      </c>
      <c r="C153" t="s">
        <v>128</v>
      </c>
      <c r="D153" t="s">
        <v>129</v>
      </c>
      <c r="E153" t="s">
        <v>130</v>
      </c>
      <c r="F153" t="s">
        <v>131</v>
      </c>
      <c r="G153" t="s">
        <v>306</v>
      </c>
      <c r="H153" t="s">
        <v>307</v>
      </c>
      <c r="I153" t="s">
        <v>134</v>
      </c>
      <c r="J153" t="s">
        <v>308</v>
      </c>
      <c r="K153" t="s">
        <v>134</v>
      </c>
      <c r="L153" s="32">
        <v>1</v>
      </c>
      <c r="M153" s="11"/>
    </row>
    <row r="154" spans="2:13" ht="15.75" customHeight="1" x14ac:dyDescent="0.25">
      <c r="C154" t="s">
        <v>337</v>
      </c>
      <c r="D154" t="s">
        <v>186</v>
      </c>
      <c r="E154" t="s">
        <v>338</v>
      </c>
      <c r="F154" t="s">
        <v>339</v>
      </c>
      <c r="G154" t="s">
        <v>370</v>
      </c>
      <c r="H154" t="s">
        <v>371</v>
      </c>
      <c r="I154" t="s">
        <v>134</v>
      </c>
      <c r="J154" t="s">
        <v>372</v>
      </c>
      <c r="K154" t="s">
        <v>27</v>
      </c>
      <c r="L154" s="32">
        <v>1</v>
      </c>
      <c r="M154" s="11"/>
    </row>
    <row r="155" spans="2:13" ht="15.75" customHeight="1" x14ac:dyDescent="0.25">
      <c r="G155" t="s">
        <v>364</v>
      </c>
      <c r="H155" t="s">
        <v>365</v>
      </c>
      <c r="I155" t="s">
        <v>134</v>
      </c>
      <c r="J155" t="s">
        <v>366</v>
      </c>
      <c r="K155" t="s">
        <v>27</v>
      </c>
      <c r="L155" s="32">
        <v>1</v>
      </c>
      <c r="M155" s="11"/>
    </row>
    <row r="156" spans="2:13" ht="15.75" customHeight="1" x14ac:dyDescent="0.25">
      <c r="G156" t="s">
        <v>373</v>
      </c>
      <c r="H156" t="s">
        <v>374</v>
      </c>
      <c r="I156" t="s">
        <v>134</v>
      </c>
      <c r="J156" t="s">
        <v>777</v>
      </c>
      <c r="K156" t="s">
        <v>777</v>
      </c>
      <c r="L156" s="32">
        <v>1</v>
      </c>
      <c r="M156" s="11"/>
    </row>
    <row r="157" spans="2:13" ht="15.75" customHeight="1" x14ac:dyDescent="0.25">
      <c r="G157" t="s">
        <v>341</v>
      </c>
      <c r="H157" t="s">
        <v>342</v>
      </c>
      <c r="I157" t="s">
        <v>27</v>
      </c>
      <c r="J157" t="s">
        <v>343</v>
      </c>
      <c r="K157" t="s">
        <v>27</v>
      </c>
      <c r="L157" s="32">
        <v>1</v>
      </c>
      <c r="M157" s="11"/>
    </row>
    <row r="158" spans="2:13" ht="15.75" customHeight="1" x14ac:dyDescent="0.25">
      <c r="G158" t="s">
        <v>408</v>
      </c>
      <c r="H158" t="s">
        <v>409</v>
      </c>
      <c r="I158" t="s">
        <v>134</v>
      </c>
      <c r="J158" t="s">
        <v>777</v>
      </c>
      <c r="K158" t="s">
        <v>777</v>
      </c>
      <c r="L158" s="32">
        <v>1</v>
      </c>
      <c r="M158" s="11"/>
    </row>
    <row r="159" spans="2:13" ht="15.75" customHeight="1" x14ac:dyDescent="0.25">
      <c r="G159" t="s">
        <v>411</v>
      </c>
      <c r="H159" t="s">
        <v>412</v>
      </c>
      <c r="I159" t="s">
        <v>134</v>
      </c>
      <c r="J159" t="s">
        <v>829</v>
      </c>
      <c r="K159" t="s">
        <v>27</v>
      </c>
      <c r="L159" s="32">
        <v>1</v>
      </c>
      <c r="M159" s="11"/>
    </row>
    <row r="160" spans="2:13" ht="15.75" customHeight="1" x14ac:dyDescent="0.25">
      <c r="G160" t="s">
        <v>415</v>
      </c>
      <c r="H160" t="s">
        <v>416</v>
      </c>
      <c r="I160" t="s">
        <v>134</v>
      </c>
      <c r="J160" t="s">
        <v>417</v>
      </c>
      <c r="K160" t="s">
        <v>27</v>
      </c>
      <c r="L160" s="32">
        <v>1</v>
      </c>
      <c r="M160" s="11"/>
    </row>
    <row r="161" spans="1:13" ht="15.75" customHeight="1" x14ac:dyDescent="0.25">
      <c r="G161" t="s">
        <v>367</v>
      </c>
      <c r="H161" t="s">
        <v>368</v>
      </c>
      <c r="I161" t="s">
        <v>134</v>
      </c>
      <c r="J161" t="s">
        <v>369</v>
      </c>
      <c r="K161" t="s">
        <v>27</v>
      </c>
      <c r="L161" s="32">
        <v>1</v>
      </c>
      <c r="M161" s="11"/>
    </row>
    <row r="162" spans="1:13" ht="15.75" customHeight="1" x14ac:dyDescent="0.25">
      <c r="G162" t="s">
        <v>418</v>
      </c>
      <c r="H162" t="s">
        <v>419</v>
      </c>
      <c r="I162" t="s">
        <v>27</v>
      </c>
      <c r="J162" t="s">
        <v>777</v>
      </c>
      <c r="K162" t="s">
        <v>777</v>
      </c>
      <c r="L162" s="32">
        <v>1</v>
      </c>
      <c r="M162" s="11"/>
    </row>
    <row r="163" spans="1:13" ht="15.75" customHeight="1" x14ac:dyDescent="0.25">
      <c r="I163" t="s">
        <v>134</v>
      </c>
      <c r="J163" t="s">
        <v>420</v>
      </c>
      <c r="K163" t="s">
        <v>134</v>
      </c>
      <c r="L163" s="32">
        <v>1</v>
      </c>
      <c r="M163" s="11"/>
    </row>
    <row r="164" spans="1:13" ht="15.75" customHeight="1" x14ac:dyDescent="0.25">
      <c r="G164" t="s">
        <v>359</v>
      </c>
      <c r="H164" t="s">
        <v>360</v>
      </c>
      <c r="I164" t="s">
        <v>27</v>
      </c>
      <c r="J164" t="s">
        <v>361</v>
      </c>
      <c r="K164" t="s">
        <v>27</v>
      </c>
      <c r="L164" s="32">
        <v>1</v>
      </c>
      <c r="M164" s="11"/>
    </row>
    <row r="165" spans="1:13" ht="15.75" customHeight="1" x14ac:dyDescent="0.25">
      <c r="B165" t="s">
        <v>452</v>
      </c>
      <c r="C165" t="s">
        <v>505</v>
      </c>
      <c r="D165" t="s">
        <v>313</v>
      </c>
      <c r="E165" t="s">
        <v>455</v>
      </c>
      <c r="F165" t="s">
        <v>506</v>
      </c>
      <c r="G165" t="s">
        <v>508</v>
      </c>
      <c r="H165" t="s">
        <v>509</v>
      </c>
      <c r="I165" t="s">
        <v>27</v>
      </c>
      <c r="J165" t="s">
        <v>510</v>
      </c>
      <c r="K165" t="s">
        <v>152</v>
      </c>
      <c r="L165" s="32">
        <v>1</v>
      </c>
      <c r="M165" s="11"/>
    </row>
    <row r="166" spans="1:13" ht="15.75" customHeight="1" x14ac:dyDescent="0.25">
      <c r="J166" t="s">
        <v>512</v>
      </c>
      <c r="K166" t="s">
        <v>27</v>
      </c>
      <c r="L166" s="32">
        <v>1</v>
      </c>
      <c r="M166" s="11"/>
    </row>
    <row r="167" spans="1:13" ht="15.75" customHeight="1" x14ac:dyDescent="0.25">
      <c r="A167" t="s">
        <v>446</v>
      </c>
      <c r="B167" t="s">
        <v>449</v>
      </c>
      <c r="C167" t="s">
        <v>513</v>
      </c>
      <c r="D167" t="s">
        <v>447</v>
      </c>
      <c r="E167" t="s">
        <v>465</v>
      </c>
      <c r="F167" t="s">
        <v>514</v>
      </c>
      <c r="G167" t="s">
        <v>516</v>
      </c>
      <c r="H167" t="s">
        <v>360</v>
      </c>
      <c r="I167" t="s">
        <v>117</v>
      </c>
      <c r="J167" t="s">
        <v>523</v>
      </c>
      <c r="K167" t="s">
        <v>445</v>
      </c>
      <c r="L167" s="32">
        <v>1</v>
      </c>
      <c r="M167" s="11"/>
    </row>
    <row r="168" spans="1:13" ht="15.75" customHeight="1" x14ac:dyDescent="0.25">
      <c r="J168" t="s">
        <v>521</v>
      </c>
      <c r="K168" t="s">
        <v>117</v>
      </c>
      <c r="L168" s="32">
        <v>1</v>
      </c>
      <c r="M168" s="11"/>
    </row>
    <row r="169" spans="1:13" ht="15.75" customHeight="1" x14ac:dyDescent="0.25">
      <c r="J169" t="s">
        <v>517</v>
      </c>
      <c r="K169" t="s">
        <v>27</v>
      </c>
      <c r="L169" s="32">
        <v>1</v>
      </c>
      <c r="M169" s="11"/>
    </row>
    <row r="170" spans="1:13" ht="15.75" customHeight="1" x14ac:dyDescent="0.25">
      <c r="J170" t="s">
        <v>522</v>
      </c>
      <c r="K170" t="s">
        <v>63</v>
      </c>
      <c r="L170" s="32">
        <v>1</v>
      </c>
      <c r="M170" s="11"/>
    </row>
    <row r="171" spans="1:13" ht="15.75" customHeight="1" x14ac:dyDescent="0.25">
      <c r="C171" t="s">
        <v>524</v>
      </c>
      <c r="D171" t="s">
        <v>447</v>
      </c>
      <c r="E171" t="s">
        <v>467</v>
      </c>
      <c r="F171" t="s">
        <v>525</v>
      </c>
      <c r="G171" t="s">
        <v>467</v>
      </c>
      <c r="H171" t="s">
        <v>360</v>
      </c>
      <c r="I171" t="s">
        <v>117</v>
      </c>
      <c r="J171" t="s">
        <v>830</v>
      </c>
      <c r="K171" t="s">
        <v>117</v>
      </c>
      <c r="L171" s="32">
        <v>1</v>
      </c>
      <c r="M171" s="11"/>
    </row>
    <row r="172" spans="1:13" ht="15.75" customHeight="1" x14ac:dyDescent="0.25">
      <c r="J172" t="s">
        <v>529</v>
      </c>
      <c r="K172" t="s">
        <v>117</v>
      </c>
      <c r="L172" s="32">
        <v>1</v>
      </c>
      <c r="M172" s="11"/>
    </row>
    <row r="173" spans="1:13" ht="15.75" customHeight="1" x14ac:dyDescent="0.25">
      <c r="J173" t="s">
        <v>831</v>
      </c>
      <c r="K173" t="s">
        <v>117</v>
      </c>
      <c r="L173" s="32">
        <v>1</v>
      </c>
      <c r="M173" s="11"/>
    </row>
    <row r="174" spans="1:13" ht="15.75" customHeight="1" x14ac:dyDescent="0.25">
      <c r="J174" t="s">
        <v>530</v>
      </c>
      <c r="K174" t="s">
        <v>117</v>
      </c>
      <c r="L174" s="32">
        <v>1</v>
      </c>
      <c r="M174" s="11"/>
    </row>
    <row r="175" spans="1:13" ht="15.75" customHeight="1" x14ac:dyDescent="0.25">
      <c r="C175" t="s">
        <v>532</v>
      </c>
      <c r="D175" t="s">
        <v>447</v>
      </c>
      <c r="E175" t="s">
        <v>832</v>
      </c>
      <c r="F175" t="s">
        <v>833</v>
      </c>
      <c r="G175" t="s">
        <v>535</v>
      </c>
      <c r="H175" t="s">
        <v>360</v>
      </c>
      <c r="I175" t="s">
        <v>117</v>
      </c>
      <c r="J175" t="s">
        <v>540</v>
      </c>
      <c r="K175" t="s">
        <v>117</v>
      </c>
      <c r="L175" s="32">
        <v>1</v>
      </c>
      <c r="M175" s="11"/>
    </row>
    <row r="176" spans="1:13" ht="15.75" customHeight="1" x14ac:dyDescent="0.25">
      <c r="J176" t="s">
        <v>536</v>
      </c>
      <c r="K176" t="s">
        <v>117</v>
      </c>
      <c r="L176" s="32">
        <v>1</v>
      </c>
      <c r="M176" s="11"/>
    </row>
    <row r="177" spans="1:13" ht="15.75" customHeight="1" x14ac:dyDescent="0.25">
      <c r="J177" t="s">
        <v>539</v>
      </c>
      <c r="K177" t="s">
        <v>453</v>
      </c>
      <c r="L177" s="32">
        <v>1</v>
      </c>
      <c r="M177" s="11"/>
    </row>
    <row r="178" spans="1:13" ht="15.75" customHeight="1" x14ac:dyDescent="0.25">
      <c r="C178" t="s">
        <v>541</v>
      </c>
      <c r="D178" t="s">
        <v>447</v>
      </c>
      <c r="E178" t="s">
        <v>460</v>
      </c>
      <c r="F178" t="s">
        <v>542</v>
      </c>
      <c r="G178" t="s">
        <v>542</v>
      </c>
      <c r="H178" t="s">
        <v>360</v>
      </c>
      <c r="I178" t="s">
        <v>543</v>
      </c>
      <c r="J178" t="s">
        <v>544</v>
      </c>
      <c r="K178" t="s">
        <v>439</v>
      </c>
      <c r="L178" s="32">
        <v>1</v>
      </c>
      <c r="M178" s="11"/>
    </row>
    <row r="179" spans="1:13" ht="15.75" customHeight="1" x14ac:dyDescent="0.25">
      <c r="C179" t="s">
        <v>547</v>
      </c>
      <c r="D179" t="s">
        <v>447</v>
      </c>
      <c r="E179" t="s">
        <v>832</v>
      </c>
      <c r="F179" t="s">
        <v>833</v>
      </c>
      <c r="G179" t="s">
        <v>549</v>
      </c>
      <c r="H179" t="s">
        <v>360</v>
      </c>
      <c r="I179" t="s">
        <v>117</v>
      </c>
      <c r="J179" t="s">
        <v>554</v>
      </c>
      <c r="K179" t="s">
        <v>117</v>
      </c>
      <c r="L179" s="32">
        <v>1</v>
      </c>
      <c r="M179" s="11"/>
    </row>
    <row r="180" spans="1:13" ht="15.75" customHeight="1" x14ac:dyDescent="0.25">
      <c r="J180" t="s">
        <v>550</v>
      </c>
      <c r="K180" t="s">
        <v>117</v>
      </c>
      <c r="L180" s="32">
        <v>1</v>
      </c>
      <c r="M180" s="11"/>
    </row>
    <row r="181" spans="1:13" ht="15.75" customHeight="1" x14ac:dyDescent="0.25">
      <c r="J181" t="s">
        <v>553</v>
      </c>
      <c r="K181" t="s">
        <v>117</v>
      </c>
      <c r="L181" s="32">
        <v>1</v>
      </c>
      <c r="M181" s="11"/>
    </row>
    <row r="182" spans="1:13" ht="15.75" customHeight="1" x14ac:dyDescent="0.25">
      <c r="C182" t="s">
        <v>555</v>
      </c>
      <c r="D182" t="s">
        <v>447</v>
      </c>
      <c r="E182" t="s">
        <v>556</v>
      </c>
      <c r="F182" t="s">
        <v>557</v>
      </c>
      <c r="G182" t="s">
        <v>557</v>
      </c>
      <c r="H182" t="s">
        <v>559</v>
      </c>
      <c r="I182" t="s">
        <v>117</v>
      </c>
      <c r="J182" t="s">
        <v>560</v>
      </c>
      <c r="K182" t="s">
        <v>117</v>
      </c>
      <c r="L182" s="32">
        <v>1</v>
      </c>
      <c r="M182" s="11"/>
    </row>
    <row r="183" spans="1:13" ht="15.75" customHeight="1" x14ac:dyDescent="0.25">
      <c r="C183" t="s">
        <v>563</v>
      </c>
      <c r="D183" t="s">
        <v>447</v>
      </c>
      <c r="E183" t="s">
        <v>832</v>
      </c>
      <c r="F183" t="s">
        <v>833</v>
      </c>
      <c r="G183" t="s">
        <v>564</v>
      </c>
      <c r="H183" t="s">
        <v>360</v>
      </c>
      <c r="I183" t="s">
        <v>117</v>
      </c>
      <c r="J183" t="s">
        <v>565</v>
      </c>
      <c r="K183" t="s">
        <v>474</v>
      </c>
      <c r="L183" s="32">
        <v>1</v>
      </c>
      <c r="M183" s="11"/>
    </row>
    <row r="184" spans="1:13" ht="15.75" customHeight="1" x14ac:dyDescent="0.25">
      <c r="J184" t="s">
        <v>568</v>
      </c>
      <c r="K184" t="s">
        <v>474</v>
      </c>
      <c r="L184" s="32">
        <v>1</v>
      </c>
      <c r="M184" s="11"/>
    </row>
    <row r="185" spans="1:13" ht="15.75" customHeight="1" x14ac:dyDescent="0.25">
      <c r="C185" t="s">
        <v>569</v>
      </c>
      <c r="D185" t="s">
        <v>447</v>
      </c>
      <c r="E185" t="s">
        <v>832</v>
      </c>
      <c r="F185" t="s">
        <v>833</v>
      </c>
      <c r="G185" t="s">
        <v>571</v>
      </c>
      <c r="H185" t="s">
        <v>360</v>
      </c>
      <c r="I185" t="s">
        <v>117</v>
      </c>
      <c r="J185" t="s">
        <v>572</v>
      </c>
      <c r="K185" t="s">
        <v>474</v>
      </c>
      <c r="L185" s="32">
        <v>1</v>
      </c>
      <c r="M185" s="11"/>
    </row>
    <row r="186" spans="1:13" ht="15.75" customHeight="1" x14ac:dyDescent="0.25">
      <c r="J186" t="s">
        <v>573</v>
      </c>
      <c r="K186" t="s">
        <v>474</v>
      </c>
      <c r="L186" s="32">
        <v>1</v>
      </c>
      <c r="M186" s="11"/>
    </row>
    <row r="187" spans="1:13" ht="15.75" customHeight="1" x14ac:dyDescent="0.25">
      <c r="A187" t="s">
        <v>448</v>
      </c>
      <c r="B187" t="s">
        <v>444</v>
      </c>
      <c r="C187" t="s">
        <v>574</v>
      </c>
      <c r="D187" t="s">
        <v>450</v>
      </c>
      <c r="E187" t="s">
        <v>575</v>
      </c>
      <c r="F187" t="s">
        <v>576</v>
      </c>
      <c r="G187" t="s">
        <v>593</v>
      </c>
      <c r="H187" t="s">
        <v>594</v>
      </c>
      <c r="I187" t="s">
        <v>27</v>
      </c>
      <c r="J187" t="s">
        <v>597</v>
      </c>
      <c r="K187" t="s">
        <v>32</v>
      </c>
      <c r="L187" s="32">
        <v>1</v>
      </c>
      <c r="M187" s="11"/>
    </row>
    <row r="188" spans="1:13" ht="15.75" customHeight="1" x14ac:dyDescent="0.25">
      <c r="J188" t="s">
        <v>595</v>
      </c>
      <c r="K188" t="s">
        <v>27</v>
      </c>
      <c r="L188" s="32">
        <v>1</v>
      </c>
      <c r="M188" s="11"/>
    </row>
    <row r="189" spans="1:13" ht="15.75" customHeight="1" x14ac:dyDescent="0.25">
      <c r="G189" t="s">
        <v>834</v>
      </c>
      <c r="H189" t="s">
        <v>835</v>
      </c>
      <c r="I189" t="s">
        <v>27</v>
      </c>
      <c r="J189" t="s">
        <v>836</v>
      </c>
      <c r="K189" t="s">
        <v>32</v>
      </c>
      <c r="L189" s="32">
        <v>1</v>
      </c>
      <c r="M189" s="11"/>
    </row>
    <row r="190" spans="1:13" ht="15.75" customHeight="1" x14ac:dyDescent="0.25">
      <c r="J190" t="s">
        <v>589</v>
      </c>
      <c r="K190" t="s">
        <v>32</v>
      </c>
      <c r="L190" s="32">
        <v>1</v>
      </c>
      <c r="M190" s="11"/>
    </row>
    <row r="191" spans="1:13" ht="15.75" customHeight="1" x14ac:dyDescent="0.25">
      <c r="J191" t="s">
        <v>581</v>
      </c>
      <c r="K191" t="s">
        <v>32</v>
      </c>
      <c r="L191" s="32">
        <v>1</v>
      </c>
      <c r="M191" s="11"/>
    </row>
    <row r="192" spans="1:13" ht="15.75" customHeight="1" x14ac:dyDescent="0.25">
      <c r="J192" t="s">
        <v>590</v>
      </c>
      <c r="K192" t="s">
        <v>32</v>
      </c>
      <c r="L192" s="32">
        <v>1</v>
      </c>
      <c r="M192" s="11"/>
    </row>
    <row r="193" spans="3:13" ht="15.75" customHeight="1" x14ac:dyDescent="0.25">
      <c r="I193" t="s">
        <v>441</v>
      </c>
      <c r="J193" t="s">
        <v>587</v>
      </c>
      <c r="K193" t="s">
        <v>32</v>
      </c>
      <c r="L193" s="32">
        <v>1</v>
      </c>
      <c r="M193" s="11"/>
    </row>
    <row r="194" spans="3:13" ht="15.75" customHeight="1" x14ac:dyDescent="0.25">
      <c r="J194" t="s">
        <v>837</v>
      </c>
      <c r="K194" t="s">
        <v>32</v>
      </c>
      <c r="L194" s="32">
        <v>1</v>
      </c>
      <c r="M194" s="11"/>
    </row>
    <row r="195" spans="3:13" ht="15.75" customHeight="1" x14ac:dyDescent="0.25">
      <c r="J195" t="s">
        <v>586</v>
      </c>
      <c r="K195" t="s">
        <v>32</v>
      </c>
      <c r="L195" s="32">
        <v>1</v>
      </c>
      <c r="M195" s="11"/>
    </row>
    <row r="196" spans="3:13" ht="15.75" customHeight="1" x14ac:dyDescent="0.25">
      <c r="J196" t="s">
        <v>585</v>
      </c>
      <c r="K196" t="s">
        <v>32</v>
      </c>
      <c r="L196" s="32">
        <v>1</v>
      </c>
      <c r="M196" s="11"/>
    </row>
    <row r="197" spans="3:13" ht="15.75" customHeight="1" x14ac:dyDescent="0.25">
      <c r="G197" t="s">
        <v>777</v>
      </c>
      <c r="H197" t="s">
        <v>777</v>
      </c>
      <c r="I197" t="s">
        <v>777</v>
      </c>
      <c r="J197" t="s">
        <v>838</v>
      </c>
      <c r="K197" t="s">
        <v>27</v>
      </c>
      <c r="L197" s="32">
        <v>1</v>
      </c>
      <c r="M197" s="11"/>
    </row>
    <row r="198" spans="3:13" ht="15.75" customHeight="1" x14ac:dyDescent="0.25">
      <c r="C198" t="s">
        <v>625</v>
      </c>
      <c r="D198" t="s">
        <v>466</v>
      </c>
      <c r="E198" t="s">
        <v>626</v>
      </c>
      <c r="F198" t="s">
        <v>627</v>
      </c>
      <c r="G198" t="s">
        <v>630</v>
      </c>
      <c r="H198" t="s">
        <v>631</v>
      </c>
      <c r="I198" t="s">
        <v>27</v>
      </c>
      <c r="J198" t="s">
        <v>632</v>
      </c>
      <c r="K198" t="s">
        <v>32</v>
      </c>
      <c r="L198" s="32">
        <v>1</v>
      </c>
      <c r="M198" s="11"/>
    </row>
    <row r="199" spans="3:13" ht="15.75" customHeight="1" x14ac:dyDescent="0.25">
      <c r="G199" t="s">
        <v>635</v>
      </c>
      <c r="H199" t="s">
        <v>636</v>
      </c>
      <c r="I199" t="s">
        <v>27</v>
      </c>
      <c r="J199" t="s">
        <v>637</v>
      </c>
      <c r="K199" t="s">
        <v>27</v>
      </c>
      <c r="L199" s="32">
        <v>1</v>
      </c>
      <c r="M199" s="11"/>
    </row>
    <row r="200" spans="3:13" ht="15.75" customHeight="1" x14ac:dyDescent="0.25">
      <c r="C200" t="s">
        <v>639</v>
      </c>
      <c r="D200" t="s">
        <v>456</v>
      </c>
      <c r="E200" t="s">
        <v>476</v>
      </c>
      <c r="F200" t="s">
        <v>640</v>
      </c>
      <c r="G200" t="s">
        <v>643</v>
      </c>
      <c r="H200" t="s">
        <v>644</v>
      </c>
      <c r="I200" t="s">
        <v>27</v>
      </c>
      <c r="J200" t="s">
        <v>611</v>
      </c>
      <c r="K200" t="s">
        <v>32</v>
      </c>
      <c r="L200" s="32">
        <v>1</v>
      </c>
      <c r="M200" s="11"/>
    </row>
    <row r="201" spans="3:13" ht="15.75" customHeight="1" x14ac:dyDescent="0.25">
      <c r="G201" t="s">
        <v>648</v>
      </c>
      <c r="H201" t="s">
        <v>649</v>
      </c>
      <c r="I201" t="s">
        <v>161</v>
      </c>
      <c r="J201" t="s">
        <v>651</v>
      </c>
      <c r="K201" t="s">
        <v>323</v>
      </c>
      <c r="L201" s="32">
        <v>1</v>
      </c>
      <c r="M201" s="11"/>
    </row>
    <row r="202" spans="3:13" ht="15.75" customHeight="1" x14ac:dyDescent="0.25">
      <c r="J202" t="s">
        <v>611</v>
      </c>
      <c r="K202" t="s">
        <v>32</v>
      </c>
      <c r="L202" s="32">
        <v>1</v>
      </c>
      <c r="M202" s="11"/>
    </row>
    <row r="203" spans="3:13" ht="15.75" customHeight="1" x14ac:dyDescent="0.25">
      <c r="G203" t="s">
        <v>653</v>
      </c>
      <c r="H203" t="s">
        <v>656</v>
      </c>
      <c r="I203" t="s">
        <v>27</v>
      </c>
      <c r="J203" t="s">
        <v>657</v>
      </c>
      <c r="K203" t="s">
        <v>27</v>
      </c>
      <c r="L203" s="32">
        <v>1</v>
      </c>
      <c r="M203" s="11"/>
    </row>
    <row r="204" spans="3:13" ht="15.75" customHeight="1" x14ac:dyDescent="0.25">
      <c r="H204" t="s">
        <v>654</v>
      </c>
      <c r="I204" t="s">
        <v>27</v>
      </c>
      <c r="J204" t="s">
        <v>611</v>
      </c>
      <c r="K204" t="s">
        <v>32</v>
      </c>
      <c r="L204" s="32">
        <v>1</v>
      </c>
      <c r="M204" s="11"/>
    </row>
    <row r="205" spans="3:13" ht="15.75" customHeight="1" x14ac:dyDescent="0.25">
      <c r="G205" t="s">
        <v>673</v>
      </c>
      <c r="H205" t="s">
        <v>674</v>
      </c>
      <c r="I205" t="s">
        <v>161</v>
      </c>
      <c r="J205" t="s">
        <v>586</v>
      </c>
      <c r="K205" t="s">
        <v>32</v>
      </c>
      <c r="L205" s="32">
        <v>1</v>
      </c>
      <c r="M205" s="11"/>
    </row>
    <row r="206" spans="3:13" ht="15.75" customHeight="1" x14ac:dyDescent="0.25">
      <c r="C206" t="s">
        <v>598</v>
      </c>
      <c r="D206" t="s">
        <v>458</v>
      </c>
      <c r="E206" t="s">
        <v>599</v>
      </c>
      <c r="F206" t="s">
        <v>600</v>
      </c>
      <c r="G206" t="s">
        <v>615</v>
      </c>
      <c r="H206" t="s">
        <v>616</v>
      </c>
      <c r="I206" t="s">
        <v>27</v>
      </c>
      <c r="J206" t="s">
        <v>617</v>
      </c>
      <c r="K206" t="s">
        <v>27</v>
      </c>
      <c r="L206" s="32">
        <v>1</v>
      </c>
      <c r="M206" s="11"/>
    </row>
    <row r="207" spans="3:13" ht="15.75" customHeight="1" x14ac:dyDescent="0.25">
      <c r="G207" t="s">
        <v>620</v>
      </c>
      <c r="H207" t="s">
        <v>621</v>
      </c>
      <c r="I207" t="s">
        <v>27</v>
      </c>
      <c r="J207" t="s">
        <v>622</v>
      </c>
      <c r="K207" t="s">
        <v>27</v>
      </c>
      <c r="L207" s="32">
        <v>1</v>
      </c>
      <c r="M207" s="11"/>
    </row>
    <row r="208" spans="3:13" ht="15.75" customHeight="1" x14ac:dyDescent="0.25">
      <c r="G208" t="s">
        <v>609</v>
      </c>
      <c r="H208" t="s">
        <v>610</v>
      </c>
      <c r="I208" t="s">
        <v>27</v>
      </c>
      <c r="J208" t="s">
        <v>611</v>
      </c>
      <c r="K208" t="s">
        <v>32</v>
      </c>
      <c r="L208" s="32">
        <v>1</v>
      </c>
      <c r="M208" s="11"/>
    </row>
    <row r="209" spans="1:13" ht="15.75" customHeight="1" x14ac:dyDescent="0.25">
      <c r="G209" t="s">
        <v>603</v>
      </c>
      <c r="H209" t="s">
        <v>604</v>
      </c>
      <c r="I209" t="s">
        <v>161</v>
      </c>
      <c r="J209" t="s">
        <v>605</v>
      </c>
      <c r="K209" t="s">
        <v>32</v>
      </c>
      <c r="L209" s="32">
        <v>1</v>
      </c>
      <c r="M209" s="11"/>
    </row>
    <row r="210" spans="1:13" ht="15.75" customHeight="1" x14ac:dyDescent="0.25">
      <c r="C210" t="s">
        <v>659</v>
      </c>
      <c r="D210" t="s">
        <v>463</v>
      </c>
      <c r="E210" t="s">
        <v>475</v>
      </c>
      <c r="F210" t="s">
        <v>660</v>
      </c>
      <c r="G210" t="s">
        <v>666</v>
      </c>
      <c r="H210" t="s">
        <v>667</v>
      </c>
      <c r="I210" t="s">
        <v>27</v>
      </c>
      <c r="J210" t="s">
        <v>611</v>
      </c>
      <c r="K210" t="s">
        <v>32</v>
      </c>
      <c r="L210" s="32">
        <v>1</v>
      </c>
      <c r="M210" s="11"/>
    </row>
    <row r="211" spans="1:13" ht="15.75" customHeight="1" x14ac:dyDescent="0.25">
      <c r="G211" t="s">
        <v>663</v>
      </c>
      <c r="H211" t="s">
        <v>839</v>
      </c>
      <c r="I211" t="s">
        <v>27</v>
      </c>
      <c r="J211" t="s">
        <v>611</v>
      </c>
      <c r="K211" t="s">
        <v>32</v>
      </c>
      <c r="L211" s="32">
        <v>1</v>
      </c>
      <c r="M211" s="11"/>
    </row>
    <row r="212" spans="1:13" ht="15.75" customHeight="1" x14ac:dyDescent="0.25">
      <c r="G212" t="s">
        <v>669</v>
      </c>
      <c r="H212" t="s">
        <v>670</v>
      </c>
      <c r="I212" t="s">
        <v>27</v>
      </c>
      <c r="J212" t="s">
        <v>777</v>
      </c>
      <c r="K212" t="s">
        <v>777</v>
      </c>
      <c r="L212" s="32">
        <v>1</v>
      </c>
      <c r="M212" s="11"/>
    </row>
    <row r="213" spans="1:13" ht="15.75" customHeight="1" x14ac:dyDescent="0.25">
      <c r="A213" t="s">
        <v>451</v>
      </c>
      <c r="B213" t="s">
        <v>184</v>
      </c>
      <c r="C213" t="s">
        <v>185</v>
      </c>
      <c r="D213" t="s">
        <v>186</v>
      </c>
      <c r="E213" t="s">
        <v>187</v>
      </c>
      <c r="F213" t="s">
        <v>188</v>
      </c>
      <c r="G213" t="s">
        <v>767</v>
      </c>
      <c r="H213" t="s">
        <v>360</v>
      </c>
      <c r="I213" t="s">
        <v>27</v>
      </c>
      <c r="J213" t="s">
        <v>777</v>
      </c>
      <c r="K213" t="s">
        <v>777</v>
      </c>
      <c r="L213" s="32">
        <v>1</v>
      </c>
      <c r="M213" s="11"/>
    </row>
    <row r="214" spans="1:13" ht="15.75" customHeight="1" x14ac:dyDescent="0.25">
      <c r="B214" t="s">
        <v>110</v>
      </c>
      <c r="C214" t="s">
        <v>384</v>
      </c>
      <c r="D214" t="s">
        <v>385</v>
      </c>
      <c r="E214" t="s">
        <v>386</v>
      </c>
      <c r="F214" t="s">
        <v>387</v>
      </c>
      <c r="G214" t="s">
        <v>770</v>
      </c>
      <c r="H214" t="s">
        <v>771</v>
      </c>
      <c r="I214" t="s">
        <v>161</v>
      </c>
      <c r="J214" t="s">
        <v>777</v>
      </c>
      <c r="K214" t="s">
        <v>777</v>
      </c>
      <c r="L214" s="32">
        <v>1</v>
      </c>
      <c r="M214" s="11"/>
    </row>
    <row r="215" spans="1:13" ht="15.75" customHeight="1" x14ac:dyDescent="0.25">
      <c r="G215" t="s">
        <v>749</v>
      </c>
      <c r="H215" t="s">
        <v>750</v>
      </c>
      <c r="I215" t="s">
        <v>134</v>
      </c>
      <c r="J215" t="s">
        <v>777</v>
      </c>
      <c r="K215" t="s">
        <v>777</v>
      </c>
      <c r="L215" s="32">
        <v>1</v>
      </c>
      <c r="M215" s="11"/>
    </row>
    <row r="216" spans="1:13" ht="15.75" customHeight="1" x14ac:dyDescent="0.25">
      <c r="B216" t="s">
        <v>127</v>
      </c>
      <c r="C216" t="s">
        <v>681</v>
      </c>
      <c r="D216" t="s">
        <v>186</v>
      </c>
      <c r="E216" t="s">
        <v>440</v>
      </c>
      <c r="F216" t="s">
        <v>682</v>
      </c>
      <c r="G216" t="s">
        <v>704</v>
      </c>
      <c r="H216" t="s">
        <v>705</v>
      </c>
      <c r="I216" t="s">
        <v>161</v>
      </c>
      <c r="J216" t="s">
        <v>777</v>
      </c>
      <c r="K216" t="s">
        <v>777</v>
      </c>
      <c r="L216" s="32">
        <v>1</v>
      </c>
      <c r="M216" s="11"/>
    </row>
    <row r="217" spans="1:13" ht="15.75" customHeight="1" x14ac:dyDescent="0.25">
      <c r="G217" t="s">
        <v>756</v>
      </c>
      <c r="H217" t="s">
        <v>757</v>
      </c>
      <c r="I217" t="s">
        <v>134</v>
      </c>
      <c r="J217" t="s">
        <v>761</v>
      </c>
      <c r="K217" t="s">
        <v>152</v>
      </c>
      <c r="L217" s="32">
        <v>1</v>
      </c>
      <c r="M217" s="11"/>
    </row>
    <row r="218" spans="1:13" ht="15.75" customHeight="1" x14ac:dyDescent="0.25">
      <c r="J218" t="s">
        <v>758</v>
      </c>
      <c r="K218" t="s">
        <v>158</v>
      </c>
      <c r="L218" s="32">
        <v>1</v>
      </c>
      <c r="M218" s="11"/>
    </row>
    <row r="219" spans="1:13" ht="15.75" customHeight="1" x14ac:dyDescent="0.25">
      <c r="G219" t="s">
        <v>684</v>
      </c>
      <c r="H219" t="s">
        <v>685</v>
      </c>
      <c r="I219" t="s">
        <v>27</v>
      </c>
      <c r="J219" t="s">
        <v>686</v>
      </c>
      <c r="K219" t="s">
        <v>152</v>
      </c>
      <c r="L219" s="32">
        <v>1</v>
      </c>
      <c r="M219" s="11"/>
    </row>
    <row r="220" spans="1:13" ht="15.75" customHeight="1" x14ac:dyDescent="0.25">
      <c r="G220" t="s">
        <v>708</v>
      </c>
      <c r="H220" t="s">
        <v>709</v>
      </c>
      <c r="I220" t="s">
        <v>134</v>
      </c>
      <c r="J220" t="s">
        <v>777</v>
      </c>
      <c r="K220" t="s">
        <v>777</v>
      </c>
      <c r="L220" s="32">
        <v>1</v>
      </c>
      <c r="M220" s="11"/>
    </row>
    <row r="221" spans="1:13" ht="15.75" customHeight="1" x14ac:dyDescent="0.25">
      <c r="G221" t="s">
        <v>752</v>
      </c>
      <c r="H221" t="s">
        <v>753</v>
      </c>
      <c r="I221" t="s">
        <v>161</v>
      </c>
      <c r="J221" t="s">
        <v>777</v>
      </c>
      <c r="K221" t="s">
        <v>777</v>
      </c>
      <c r="L221" s="32">
        <v>1</v>
      </c>
      <c r="M221" s="11"/>
    </row>
    <row r="222" spans="1:13" ht="15.75" customHeight="1" x14ac:dyDescent="0.25">
      <c r="G222" t="s">
        <v>746</v>
      </c>
      <c r="H222" t="s">
        <v>840</v>
      </c>
      <c r="I222" t="s">
        <v>161</v>
      </c>
      <c r="J222" t="s">
        <v>777</v>
      </c>
      <c r="K222" t="s">
        <v>777</v>
      </c>
      <c r="L222" s="32">
        <v>1</v>
      </c>
      <c r="M222" s="11"/>
    </row>
    <row r="223" spans="1:13" ht="15.75" customHeight="1" x14ac:dyDescent="0.25">
      <c r="G223" t="s">
        <v>742</v>
      </c>
      <c r="H223" t="s">
        <v>743</v>
      </c>
      <c r="I223" t="s">
        <v>161</v>
      </c>
      <c r="J223" t="s">
        <v>777</v>
      </c>
      <c r="K223" t="s">
        <v>777</v>
      </c>
      <c r="L223" s="32">
        <v>1</v>
      </c>
      <c r="M223" s="11"/>
    </row>
    <row r="224" spans="1:13" ht="15.75" customHeight="1" x14ac:dyDescent="0.25">
      <c r="G224" t="s">
        <v>691</v>
      </c>
      <c r="H224" t="s">
        <v>692</v>
      </c>
      <c r="I224" t="s">
        <v>134</v>
      </c>
      <c r="J224" t="s">
        <v>841</v>
      </c>
      <c r="K224" t="s">
        <v>134</v>
      </c>
      <c r="L224" s="32">
        <v>1</v>
      </c>
      <c r="M224" s="11"/>
    </row>
    <row r="225" spans="5:13" ht="15.75" customHeight="1" x14ac:dyDescent="0.25">
      <c r="G225" t="s">
        <v>736</v>
      </c>
      <c r="H225" t="s">
        <v>734</v>
      </c>
      <c r="I225" t="s">
        <v>134</v>
      </c>
      <c r="J225" t="s">
        <v>842</v>
      </c>
      <c r="K225" t="s">
        <v>134</v>
      </c>
      <c r="L225" s="32">
        <v>1</v>
      </c>
      <c r="M225" s="11"/>
    </row>
    <row r="226" spans="5:13" ht="15.75" customHeight="1" x14ac:dyDescent="0.25">
      <c r="G226" t="s">
        <v>733</v>
      </c>
      <c r="H226" t="s">
        <v>734</v>
      </c>
      <c r="I226" t="s">
        <v>134</v>
      </c>
      <c r="J226" t="s">
        <v>841</v>
      </c>
      <c r="K226" t="s">
        <v>134</v>
      </c>
      <c r="L226" s="32">
        <v>1</v>
      </c>
      <c r="M226" s="11"/>
    </row>
    <row r="227" spans="5:13" ht="15.75" customHeight="1" x14ac:dyDescent="0.25">
      <c r="G227" t="s">
        <v>739</v>
      </c>
      <c r="H227" t="s">
        <v>740</v>
      </c>
      <c r="I227" t="s">
        <v>134</v>
      </c>
      <c r="J227" t="s">
        <v>841</v>
      </c>
      <c r="K227" t="s">
        <v>134</v>
      </c>
      <c r="L227" s="32">
        <v>1</v>
      </c>
      <c r="M227" s="11"/>
    </row>
    <row r="228" spans="5:13" ht="15.75" customHeight="1" x14ac:dyDescent="0.25">
      <c r="G228" t="s">
        <v>712</v>
      </c>
      <c r="H228" t="s">
        <v>360</v>
      </c>
      <c r="I228" t="s">
        <v>27</v>
      </c>
      <c r="J228" t="s">
        <v>713</v>
      </c>
      <c r="K228" t="s">
        <v>134</v>
      </c>
      <c r="L228" s="32">
        <v>1</v>
      </c>
      <c r="M228" s="11"/>
    </row>
    <row r="229" spans="5:13" ht="15.75" customHeight="1" x14ac:dyDescent="0.25">
      <c r="J229" t="s">
        <v>843</v>
      </c>
      <c r="K229" t="s">
        <v>134</v>
      </c>
      <c r="L229" s="32">
        <v>1</v>
      </c>
      <c r="M229" s="11"/>
    </row>
    <row r="230" spans="5:13" ht="15.75" customHeight="1" x14ac:dyDescent="0.25">
      <c r="J230" t="s">
        <v>716</v>
      </c>
      <c r="K230" t="s">
        <v>134</v>
      </c>
      <c r="L230" s="32">
        <v>1</v>
      </c>
      <c r="M230" s="11"/>
    </row>
    <row r="231" spans="5:13" ht="15.75" customHeight="1" x14ac:dyDescent="0.25">
      <c r="J231" t="s">
        <v>719</v>
      </c>
      <c r="K231" t="s">
        <v>134</v>
      </c>
      <c r="L231" s="32">
        <v>1</v>
      </c>
      <c r="M231" s="11"/>
    </row>
    <row r="232" spans="5:13" ht="15.75" customHeight="1" x14ac:dyDescent="0.25">
      <c r="J232" t="s">
        <v>718</v>
      </c>
      <c r="K232" t="s">
        <v>134</v>
      </c>
      <c r="L232" s="32">
        <v>1</v>
      </c>
      <c r="M232" s="11"/>
    </row>
    <row r="233" spans="5:13" ht="15.75" customHeight="1" x14ac:dyDescent="0.25">
      <c r="J233" t="s">
        <v>720</v>
      </c>
      <c r="K233" t="s">
        <v>152</v>
      </c>
      <c r="L233" s="32">
        <v>1</v>
      </c>
      <c r="M233" s="11"/>
    </row>
    <row r="234" spans="5:13" ht="15.75" customHeight="1" x14ac:dyDescent="0.25">
      <c r="J234" t="s">
        <v>715</v>
      </c>
      <c r="K234" t="s">
        <v>152</v>
      </c>
      <c r="L234" s="32">
        <v>1</v>
      </c>
      <c r="M234" s="11"/>
    </row>
    <row r="235" spans="5:13" ht="15.75" customHeight="1" x14ac:dyDescent="0.25">
      <c r="G235" t="s">
        <v>728</v>
      </c>
      <c r="H235" t="s">
        <v>360</v>
      </c>
      <c r="I235" t="s">
        <v>134</v>
      </c>
      <c r="J235" t="s">
        <v>730</v>
      </c>
      <c r="K235" t="s">
        <v>152</v>
      </c>
      <c r="L235" s="32">
        <v>1</v>
      </c>
      <c r="M235" s="11"/>
    </row>
    <row r="236" spans="5:13" ht="15.75" customHeight="1" x14ac:dyDescent="0.25">
      <c r="J236" t="s">
        <v>729</v>
      </c>
      <c r="K236" t="s">
        <v>442</v>
      </c>
      <c r="L236" s="32">
        <v>1</v>
      </c>
      <c r="M236" s="11"/>
    </row>
    <row r="237" spans="5:13" ht="15.75" customHeight="1" x14ac:dyDescent="0.25">
      <c r="J237" t="s">
        <v>731</v>
      </c>
      <c r="K237" t="s">
        <v>134</v>
      </c>
      <c r="L237" s="32">
        <v>1</v>
      </c>
      <c r="M237" s="11"/>
    </row>
    <row r="238" spans="5:13" ht="15.75" customHeight="1" x14ac:dyDescent="0.25">
      <c r="G238" t="s">
        <v>763</v>
      </c>
      <c r="H238" t="s">
        <v>764</v>
      </c>
      <c r="I238" t="s">
        <v>161</v>
      </c>
      <c r="J238" t="s">
        <v>777</v>
      </c>
      <c r="K238" t="s">
        <v>777</v>
      </c>
      <c r="L238" s="32">
        <v>1</v>
      </c>
      <c r="M238" s="11"/>
    </row>
    <row r="239" spans="5:13" ht="15.75" customHeight="1" x14ac:dyDescent="0.25">
      <c r="E239" t="s">
        <v>338</v>
      </c>
      <c r="F239" t="s">
        <v>339</v>
      </c>
      <c r="G239" t="s">
        <v>697</v>
      </c>
      <c r="H239" t="s">
        <v>698</v>
      </c>
      <c r="I239" t="s">
        <v>134</v>
      </c>
      <c r="J239" t="s">
        <v>699</v>
      </c>
      <c r="K239" t="s">
        <v>134</v>
      </c>
      <c r="L239" s="32">
        <v>1</v>
      </c>
      <c r="M239" s="11"/>
    </row>
    <row r="240" spans="5:13" ht="15.75" customHeight="1" x14ac:dyDescent="0.25">
      <c r="J240" t="s">
        <v>702</v>
      </c>
      <c r="K240" t="s">
        <v>27</v>
      </c>
      <c r="L240" s="32">
        <v>1</v>
      </c>
      <c r="M240" s="11"/>
    </row>
    <row r="241" spans="1:13" ht="15.75" customHeight="1" x14ac:dyDescent="0.25">
      <c r="J241" t="s">
        <v>701</v>
      </c>
      <c r="K241" t="s">
        <v>27</v>
      </c>
      <c r="L241" s="32">
        <v>1</v>
      </c>
      <c r="M241" s="11"/>
    </row>
    <row r="242" spans="1:13" ht="15.75" customHeight="1" x14ac:dyDescent="0.25">
      <c r="C242" t="s">
        <v>676</v>
      </c>
      <c r="D242" t="s">
        <v>186</v>
      </c>
      <c r="E242" t="s">
        <v>479</v>
      </c>
      <c r="F242" t="s">
        <v>677</v>
      </c>
      <c r="G242" t="s">
        <v>679</v>
      </c>
      <c r="H242" t="s">
        <v>680</v>
      </c>
      <c r="I242" t="s">
        <v>27</v>
      </c>
      <c r="J242" t="s">
        <v>777</v>
      </c>
      <c r="K242" t="s">
        <v>777</v>
      </c>
      <c r="L242" s="32">
        <v>1</v>
      </c>
      <c r="M242" s="11"/>
    </row>
    <row r="243" spans="1:13" ht="15.75" customHeight="1" x14ac:dyDescent="0.25">
      <c r="C243" t="s">
        <v>337</v>
      </c>
      <c r="D243" t="s">
        <v>186</v>
      </c>
      <c r="E243" t="s">
        <v>338</v>
      </c>
      <c r="F243" t="s">
        <v>339</v>
      </c>
      <c r="G243" t="s">
        <v>723</v>
      </c>
      <c r="H243" t="s">
        <v>724</v>
      </c>
      <c r="I243" t="s">
        <v>27</v>
      </c>
      <c r="J243" t="s">
        <v>725</v>
      </c>
      <c r="K243" t="s">
        <v>27</v>
      </c>
      <c r="L243" s="32">
        <v>1</v>
      </c>
      <c r="M243" s="11"/>
    </row>
    <row r="244" spans="1:13" ht="15.75" customHeight="1" x14ac:dyDescent="0.25">
      <c r="G244" t="s">
        <v>722</v>
      </c>
      <c r="H244" t="s">
        <v>360</v>
      </c>
      <c r="I244" t="s">
        <v>27</v>
      </c>
      <c r="J244" t="s">
        <v>777</v>
      </c>
      <c r="K244" t="s">
        <v>777</v>
      </c>
      <c r="L244" s="32">
        <v>1</v>
      </c>
      <c r="M244" s="11"/>
    </row>
    <row r="245" spans="1:13" ht="15.75" customHeight="1" x14ac:dyDescent="0.25">
      <c r="A245" t="s">
        <v>454</v>
      </c>
      <c r="L245" s="32">
        <v>241</v>
      </c>
      <c r="M245" s="11"/>
    </row>
    <row r="246" spans="1:13" ht="15.75" customHeight="1" x14ac:dyDescent="0.25">
      <c r="A246" s="28"/>
      <c r="B246" s="27"/>
      <c r="C246" s="27"/>
      <c r="D246" s="27"/>
      <c r="E246" s="27"/>
      <c r="F246" s="27"/>
      <c r="G246" s="27"/>
      <c r="H246" s="27"/>
      <c r="I246" s="27"/>
      <c r="J246" s="27"/>
      <c r="K246" s="27"/>
      <c r="L246" s="27"/>
      <c r="M246" s="11"/>
    </row>
    <row r="247" spans="1:13" ht="15.75" customHeight="1" x14ac:dyDescent="0.25">
      <c r="A247" s="1"/>
      <c r="B247" s="1"/>
      <c r="C247" s="1"/>
      <c r="D247" s="1"/>
      <c r="E247" s="1"/>
      <c r="F247" s="1"/>
      <c r="G247" s="1"/>
      <c r="H247" s="1"/>
      <c r="I247" s="1"/>
      <c r="J247" s="1"/>
      <c r="K247" s="1"/>
      <c r="L247" s="1"/>
    </row>
    <row r="248" spans="1:13" ht="15.75" customHeight="1" x14ac:dyDescent="0.25">
      <c r="A248" s="1"/>
      <c r="B248" s="1"/>
      <c r="C248" s="1"/>
      <c r="D248" s="1"/>
      <c r="E248" s="1"/>
      <c r="F248" s="1"/>
      <c r="G248" s="1"/>
      <c r="H248" s="1"/>
      <c r="I248" s="1"/>
      <c r="J248" s="1"/>
      <c r="K248" s="1"/>
      <c r="L248" s="1"/>
    </row>
    <row r="249" spans="1:13" ht="15.75" customHeight="1" x14ac:dyDescent="0.25">
      <c r="A249" s="1"/>
      <c r="B249" s="1"/>
      <c r="C249" s="1"/>
      <c r="D249" s="1"/>
      <c r="E249" s="1"/>
      <c r="F249" s="1"/>
      <c r="G249" s="1"/>
      <c r="H249" s="1"/>
      <c r="I249" s="1"/>
      <c r="J249" s="1"/>
      <c r="K249" s="1"/>
      <c r="L249" s="1"/>
    </row>
    <row r="250" spans="1:13" ht="15.75" customHeight="1" x14ac:dyDescent="0.25">
      <c r="A250" s="1"/>
      <c r="B250" s="1"/>
      <c r="C250" s="1"/>
      <c r="D250" s="1"/>
      <c r="E250" s="1"/>
      <c r="F250" s="1"/>
      <c r="G250" s="1"/>
      <c r="H250" s="1"/>
      <c r="I250" s="1"/>
      <c r="J250" s="1"/>
      <c r="K250" s="1"/>
      <c r="L250" s="1"/>
    </row>
    <row r="251" spans="1:13" ht="15.75" customHeight="1" x14ac:dyDescent="0.25">
      <c r="A251" s="1"/>
      <c r="B251" s="1"/>
      <c r="C251" s="1"/>
      <c r="D251" s="1"/>
      <c r="E251" s="1"/>
      <c r="F251" s="1"/>
      <c r="G251" s="1"/>
      <c r="H251" s="1"/>
      <c r="I251" s="1"/>
      <c r="J251" s="1"/>
      <c r="K251" s="1"/>
      <c r="L251" s="1"/>
    </row>
    <row r="252" spans="1:13" ht="15.75" customHeight="1" x14ac:dyDescent="0.25">
      <c r="A252" s="1"/>
      <c r="B252" s="1"/>
      <c r="C252" s="1"/>
      <c r="D252" s="1"/>
      <c r="E252" s="1"/>
      <c r="F252" s="1"/>
      <c r="G252" s="1"/>
      <c r="H252" s="1"/>
      <c r="I252" s="1"/>
      <c r="J252" s="1"/>
      <c r="K252" s="1"/>
      <c r="L252" s="1"/>
    </row>
    <row r="253" spans="1:13" ht="15.75" customHeight="1" x14ac:dyDescent="0.25">
      <c r="A253" s="1"/>
      <c r="B253" s="1"/>
      <c r="C253" s="1"/>
      <c r="D253" s="1"/>
      <c r="E253" s="1"/>
      <c r="F253" s="1"/>
      <c r="G253" s="1"/>
      <c r="H253" s="1"/>
      <c r="I253" s="1"/>
      <c r="J253" s="1"/>
      <c r="K253" s="1"/>
      <c r="L253" s="1"/>
    </row>
    <row r="254" spans="1:13" ht="15.75" customHeight="1" x14ac:dyDescent="0.25">
      <c r="A254" s="1"/>
      <c r="B254" s="1"/>
      <c r="C254" s="1"/>
      <c r="D254" s="1"/>
      <c r="E254" s="1"/>
      <c r="F254" s="1"/>
      <c r="G254" s="1"/>
      <c r="H254" s="1"/>
      <c r="I254" s="1"/>
      <c r="J254" s="1"/>
      <c r="K254" s="1"/>
      <c r="L254" s="1"/>
    </row>
    <row r="255" spans="1:13" ht="15.75" customHeight="1" x14ac:dyDescent="0.25">
      <c r="A255" s="1"/>
      <c r="B255" s="1"/>
      <c r="C255" s="1"/>
      <c r="D255" s="1"/>
      <c r="E255" s="1"/>
      <c r="F255" s="1"/>
      <c r="G255" s="1"/>
      <c r="H255" s="1"/>
      <c r="I255" s="1"/>
      <c r="J255" s="1"/>
      <c r="K255" s="1"/>
      <c r="L255" s="1"/>
    </row>
    <row r="256" spans="1:13" ht="15.75" customHeight="1" x14ac:dyDescent="0.25">
      <c r="A256" s="1"/>
      <c r="B256" s="1"/>
      <c r="C256" s="1"/>
      <c r="D256" s="1"/>
      <c r="E256" s="1"/>
      <c r="F256" s="1"/>
      <c r="G256" s="1"/>
      <c r="H256" s="1"/>
      <c r="I256" s="1"/>
      <c r="J256" s="1"/>
      <c r="K256" s="1"/>
      <c r="L256" s="1"/>
    </row>
    <row r="257" spans="1:12" ht="15.75" customHeight="1" x14ac:dyDescent="0.25">
      <c r="A257" s="1"/>
      <c r="B257" s="1"/>
      <c r="C257" s="1"/>
      <c r="D257" s="1"/>
      <c r="E257" s="1"/>
      <c r="F257" s="1"/>
      <c r="G257" s="1"/>
      <c r="H257" s="1"/>
      <c r="I257" s="1"/>
      <c r="J257" s="1"/>
      <c r="K257" s="1"/>
      <c r="L257" s="1"/>
    </row>
    <row r="258" spans="1:12" ht="15.75" customHeight="1" x14ac:dyDescent="0.25">
      <c r="A258" s="1"/>
      <c r="B258" s="1"/>
      <c r="C258" s="1"/>
      <c r="D258" s="1"/>
      <c r="E258" s="1"/>
      <c r="F258" s="1"/>
      <c r="G258" s="1"/>
      <c r="H258" s="1"/>
      <c r="I258" s="1"/>
      <c r="J258" s="1"/>
      <c r="K258" s="1"/>
      <c r="L258" s="1"/>
    </row>
    <row r="259" spans="1:12" ht="15.75" customHeight="1" x14ac:dyDescent="0.25">
      <c r="A259" s="1"/>
      <c r="B259" s="1"/>
      <c r="C259" s="1"/>
      <c r="D259" s="1"/>
      <c r="E259" s="1"/>
      <c r="F259" s="1"/>
      <c r="G259" s="1"/>
      <c r="H259" s="1"/>
      <c r="I259" s="1"/>
      <c r="J259" s="1"/>
      <c r="K259" s="1"/>
      <c r="L259" s="1"/>
    </row>
    <row r="260" spans="1:12" ht="15.75" customHeight="1" x14ac:dyDescent="0.25">
      <c r="A260" s="1"/>
      <c r="B260" s="1"/>
      <c r="C260" s="1"/>
      <c r="D260" s="1"/>
      <c r="E260" s="1"/>
      <c r="F260" s="1"/>
      <c r="G260" s="1"/>
      <c r="H260" s="1"/>
      <c r="I260" s="1"/>
      <c r="J260" s="1"/>
      <c r="K260" s="1"/>
      <c r="L260" s="1"/>
    </row>
    <row r="261" spans="1:12" ht="15.75" customHeight="1" x14ac:dyDescent="0.25">
      <c r="A261" s="1"/>
      <c r="B261" s="1"/>
      <c r="C261" s="1"/>
      <c r="D261" s="1"/>
      <c r="E261" s="1"/>
      <c r="F261" s="1"/>
      <c r="G261" s="1"/>
      <c r="H261" s="1"/>
      <c r="I261" s="1"/>
      <c r="J261" s="1"/>
      <c r="K261" s="1"/>
      <c r="L261" s="1"/>
    </row>
    <row r="262" spans="1:12" ht="15.75" customHeight="1" x14ac:dyDescent="0.25">
      <c r="A262" s="1"/>
      <c r="B262" s="1"/>
      <c r="C262" s="1"/>
      <c r="D262" s="1"/>
      <c r="E262" s="1"/>
      <c r="F262" s="1"/>
      <c r="G262" s="1"/>
      <c r="H262" s="1"/>
      <c r="I262" s="1"/>
      <c r="J262" s="1"/>
      <c r="K262" s="1"/>
      <c r="L262" s="1"/>
    </row>
    <row r="263" spans="1:12" ht="15.75" customHeight="1" x14ac:dyDescent="0.25">
      <c r="A263" s="1"/>
      <c r="B263" s="1"/>
      <c r="C263" s="1"/>
      <c r="D263" s="1"/>
      <c r="E263" s="1"/>
      <c r="F263" s="1"/>
      <c r="G263" s="1"/>
      <c r="H263" s="1"/>
      <c r="I263" s="1"/>
      <c r="J263" s="1"/>
      <c r="K263" s="1"/>
      <c r="L263" s="1"/>
    </row>
    <row r="264" spans="1:12" ht="15.75" customHeight="1" x14ac:dyDescent="0.25">
      <c r="A264" s="1"/>
      <c r="B264" s="1"/>
      <c r="C264" s="1"/>
      <c r="D264" s="1"/>
      <c r="E264" s="1"/>
      <c r="F264" s="1"/>
      <c r="G264" s="1"/>
      <c r="H264" s="1"/>
      <c r="I264" s="1"/>
      <c r="J264" s="1"/>
      <c r="K264" s="1"/>
      <c r="L264" s="1"/>
    </row>
    <row r="265" spans="1:12" ht="15.75" customHeight="1" x14ac:dyDescent="0.25">
      <c r="A265" s="1"/>
      <c r="B265" s="1"/>
      <c r="C265" s="1"/>
      <c r="D265" s="1"/>
      <c r="E265" s="1"/>
      <c r="F265" s="1"/>
      <c r="G265" s="1"/>
      <c r="H265" s="1"/>
      <c r="I265" s="1"/>
      <c r="J265" s="1"/>
      <c r="K265" s="1"/>
      <c r="L265" s="1"/>
    </row>
    <row r="266" spans="1:12" ht="15.75" customHeight="1" x14ac:dyDescent="0.25">
      <c r="A266" s="1"/>
      <c r="B266" s="1"/>
      <c r="C266" s="1"/>
      <c r="D266" s="1"/>
      <c r="E266" s="1"/>
      <c r="F266" s="1"/>
      <c r="G266" s="1"/>
      <c r="H266" s="1"/>
      <c r="I266" s="1"/>
      <c r="J266" s="1"/>
      <c r="K266" s="1"/>
      <c r="L266" s="1"/>
    </row>
    <row r="267" spans="1:12" ht="15.75" customHeight="1" x14ac:dyDescent="0.25">
      <c r="A267" s="1"/>
      <c r="B267" s="1"/>
      <c r="C267" s="1"/>
      <c r="D267" s="1"/>
      <c r="E267" s="1"/>
      <c r="F267" s="1"/>
      <c r="G267" s="1"/>
      <c r="H267" s="1"/>
      <c r="I267" s="1"/>
      <c r="J267" s="1"/>
      <c r="K267" s="1"/>
      <c r="L267" s="1"/>
    </row>
    <row r="268" spans="1:12" ht="15.75" customHeight="1" x14ac:dyDescent="0.25">
      <c r="A268" s="1"/>
      <c r="B268" s="1"/>
      <c r="C268" s="1"/>
      <c r="D268" s="1"/>
      <c r="E268" s="1"/>
      <c r="F268" s="1"/>
      <c r="G268" s="1"/>
      <c r="H268" s="1"/>
      <c r="I268" s="1"/>
      <c r="J268" s="1"/>
      <c r="K268" s="1"/>
      <c r="L268" s="1"/>
    </row>
    <row r="269" spans="1:12" ht="15.75" customHeight="1" x14ac:dyDescent="0.25">
      <c r="A269" s="1"/>
      <c r="B269" s="1"/>
      <c r="C269" s="1"/>
      <c r="D269" s="1"/>
      <c r="E269" s="1"/>
      <c r="F269" s="1"/>
      <c r="G269" s="1"/>
      <c r="H269" s="1"/>
      <c r="I269" s="1"/>
      <c r="J269" s="1"/>
      <c r="K269" s="1"/>
      <c r="L269" s="1"/>
    </row>
    <row r="270" spans="1:12" ht="15.75" customHeight="1" x14ac:dyDescent="0.25">
      <c r="A270" s="1"/>
      <c r="B270" s="1"/>
      <c r="C270" s="1"/>
      <c r="D270" s="1"/>
      <c r="E270" s="1"/>
      <c r="F270" s="1"/>
      <c r="G270" s="1"/>
      <c r="H270" s="1"/>
      <c r="I270" s="1"/>
      <c r="J270" s="1"/>
      <c r="K270" s="1"/>
      <c r="L270" s="1"/>
    </row>
    <row r="271" spans="1:12" ht="15.75" customHeight="1" x14ac:dyDescent="0.25">
      <c r="A271" s="1"/>
      <c r="B271" s="1"/>
      <c r="C271" s="1"/>
      <c r="D271" s="1"/>
      <c r="E271" s="1"/>
      <c r="F271" s="1"/>
      <c r="G271" s="1"/>
      <c r="H271" s="1"/>
      <c r="I271" s="1"/>
      <c r="J271" s="1"/>
      <c r="K271" s="1"/>
      <c r="L271" s="1"/>
    </row>
    <row r="272" spans="1:12" ht="15.75" customHeight="1" x14ac:dyDescent="0.25">
      <c r="A272" s="1"/>
      <c r="B272" s="1"/>
      <c r="C272" s="1"/>
      <c r="D272" s="1"/>
      <c r="E272" s="1"/>
      <c r="F272" s="1"/>
      <c r="G272" s="1"/>
      <c r="H272" s="1"/>
      <c r="I272" s="1"/>
      <c r="J272" s="1"/>
      <c r="K272" s="1"/>
      <c r="L272" s="1"/>
    </row>
    <row r="273" spans="1:12" ht="15.75" customHeight="1" x14ac:dyDescent="0.25">
      <c r="A273" s="1"/>
      <c r="B273" s="1"/>
      <c r="C273" s="1"/>
      <c r="D273" s="1"/>
      <c r="E273" s="1"/>
      <c r="F273" s="1"/>
      <c r="G273" s="1"/>
      <c r="H273" s="1"/>
      <c r="I273" s="1"/>
      <c r="J273" s="1"/>
      <c r="K273" s="1"/>
      <c r="L273" s="1"/>
    </row>
    <row r="274" spans="1:12" ht="15.75" customHeight="1" x14ac:dyDescent="0.25">
      <c r="A274" s="1"/>
      <c r="B274" s="1"/>
      <c r="C274" s="1"/>
      <c r="D274" s="1"/>
      <c r="E274" s="1"/>
      <c r="F274" s="1"/>
      <c r="G274" s="1"/>
      <c r="H274" s="1"/>
      <c r="I274" s="1"/>
      <c r="J274" s="1"/>
      <c r="K274" s="1"/>
      <c r="L274" s="1"/>
    </row>
    <row r="275" spans="1:12" ht="15.75" customHeight="1" x14ac:dyDescent="0.25">
      <c r="A275" s="1"/>
      <c r="B275" s="1"/>
      <c r="C275" s="1"/>
      <c r="D275" s="1"/>
      <c r="E275" s="1"/>
      <c r="F275" s="1"/>
      <c r="G275" s="1"/>
      <c r="H275" s="1"/>
      <c r="I275" s="1"/>
      <c r="J275" s="1"/>
      <c r="K275" s="1"/>
      <c r="L275" s="1"/>
    </row>
    <row r="276" spans="1:12" ht="15.75" customHeight="1" x14ac:dyDescent="0.25">
      <c r="A276" s="1"/>
      <c r="B276" s="1"/>
      <c r="C276" s="1"/>
      <c r="D276" s="1"/>
      <c r="E276" s="1"/>
      <c r="F276" s="1"/>
      <c r="G276" s="1"/>
      <c r="H276" s="1"/>
      <c r="I276" s="1"/>
      <c r="J276" s="1"/>
      <c r="K276" s="1"/>
      <c r="L276" s="1"/>
    </row>
    <row r="277" spans="1:12" ht="15.75" customHeight="1" x14ac:dyDescent="0.25">
      <c r="A277" s="1"/>
      <c r="B277" s="1"/>
      <c r="C277" s="1"/>
      <c r="D277" s="1"/>
      <c r="E277" s="1"/>
      <c r="F277" s="1"/>
      <c r="G277" s="1"/>
      <c r="H277" s="1"/>
      <c r="I277" s="1"/>
      <c r="J277" s="1"/>
      <c r="K277" s="1"/>
      <c r="L277" s="1"/>
    </row>
    <row r="278" spans="1:12" ht="15.75" customHeight="1" x14ac:dyDescent="0.25">
      <c r="A278" s="1"/>
      <c r="B278" s="1"/>
      <c r="C278" s="1"/>
      <c r="D278" s="1"/>
      <c r="E278" s="1"/>
      <c r="F278" s="1"/>
      <c r="G278" s="1"/>
      <c r="H278" s="1"/>
      <c r="I278" s="1"/>
      <c r="J278" s="1"/>
      <c r="K278" s="1"/>
      <c r="L278" s="1"/>
    </row>
    <row r="279" spans="1:12" ht="15.75" customHeight="1" x14ac:dyDescent="0.25">
      <c r="A279" s="1"/>
      <c r="B279" s="1"/>
      <c r="C279" s="1"/>
      <c r="D279" s="1"/>
      <c r="E279" s="1"/>
      <c r="F279" s="1"/>
      <c r="G279" s="1"/>
      <c r="H279" s="1"/>
      <c r="I279" s="1"/>
      <c r="J279" s="1"/>
      <c r="K279" s="1"/>
      <c r="L279" s="1"/>
    </row>
    <row r="280" spans="1:12" ht="15.75" customHeight="1" x14ac:dyDescent="0.25">
      <c r="A280" s="1"/>
      <c r="B280" s="1"/>
      <c r="C280" s="1"/>
      <c r="D280" s="1"/>
      <c r="E280" s="1"/>
      <c r="F280" s="1"/>
      <c r="G280" s="1"/>
      <c r="H280" s="1"/>
      <c r="I280" s="1"/>
      <c r="J280" s="1"/>
      <c r="K280" s="1"/>
      <c r="L280" s="1"/>
    </row>
    <row r="281" spans="1:12" ht="15.75" customHeight="1" x14ac:dyDescent="0.25">
      <c r="A281" s="1"/>
      <c r="B281" s="1"/>
      <c r="C281" s="1"/>
      <c r="D281" s="1"/>
      <c r="E281" s="1"/>
      <c r="F281" s="1"/>
      <c r="G281" s="1"/>
      <c r="H281" s="1"/>
      <c r="I281" s="1"/>
      <c r="J281" s="1"/>
      <c r="K281" s="1"/>
      <c r="L281" s="1"/>
    </row>
    <row r="282" spans="1:12" ht="15.75" customHeight="1" x14ac:dyDescent="0.25">
      <c r="A282" s="1"/>
      <c r="B282" s="1"/>
      <c r="C282" s="1"/>
      <c r="D282" s="1"/>
      <c r="E282" s="1"/>
      <c r="F282" s="1"/>
      <c r="G282" s="1"/>
      <c r="H282" s="1"/>
      <c r="I282" s="1"/>
      <c r="J282" s="1"/>
      <c r="K282" s="1"/>
      <c r="L282" s="1"/>
    </row>
    <row r="283" spans="1:12" ht="15.75" customHeight="1" x14ac:dyDescent="0.25">
      <c r="A283" s="1"/>
      <c r="B283" s="1"/>
      <c r="C283" s="1"/>
      <c r="D283" s="1"/>
      <c r="E283" s="1"/>
      <c r="F283" s="1"/>
      <c r="G283" s="1"/>
      <c r="H283" s="1"/>
      <c r="I283" s="1"/>
      <c r="J283" s="1"/>
      <c r="K283" s="1"/>
      <c r="L283" s="1"/>
    </row>
    <row r="284" spans="1:12" ht="15.75" customHeight="1" x14ac:dyDescent="0.25">
      <c r="A284" s="1"/>
      <c r="B284" s="1"/>
      <c r="C284" s="1"/>
      <c r="D284" s="1"/>
      <c r="E284" s="1"/>
      <c r="F284" s="1"/>
      <c r="G284" s="1"/>
      <c r="H284" s="1"/>
      <c r="I284" s="1"/>
      <c r="J284" s="1"/>
      <c r="K284" s="1"/>
      <c r="L284" s="1"/>
    </row>
    <row r="285" spans="1:12" ht="15.75" customHeight="1" x14ac:dyDescent="0.25">
      <c r="A285" s="1"/>
      <c r="B285" s="1"/>
      <c r="C285" s="1"/>
      <c r="D285" s="1"/>
      <c r="E285" s="1"/>
      <c r="F285" s="1"/>
      <c r="G285" s="1"/>
      <c r="H285" s="1"/>
      <c r="I285" s="1"/>
      <c r="J285" s="1"/>
      <c r="K285" s="1"/>
      <c r="L285" s="1"/>
    </row>
    <row r="286" spans="1:12" ht="15.75" customHeight="1" x14ac:dyDescent="0.25">
      <c r="A286" s="1"/>
      <c r="B286" s="1"/>
      <c r="C286" s="1"/>
      <c r="D286" s="1"/>
      <c r="E286" s="1"/>
      <c r="F286" s="1"/>
      <c r="G286" s="1"/>
      <c r="H286" s="1"/>
      <c r="I286" s="1"/>
      <c r="J286" s="1"/>
      <c r="K286" s="1"/>
      <c r="L286" s="1"/>
    </row>
    <row r="287" spans="1:12" ht="15.75" customHeight="1" x14ac:dyDescent="0.25">
      <c r="A287" s="1"/>
      <c r="B287" s="1"/>
      <c r="C287" s="1"/>
      <c r="D287" s="1"/>
      <c r="E287" s="1"/>
      <c r="F287" s="1"/>
      <c r="G287" s="1"/>
      <c r="H287" s="1"/>
      <c r="I287" s="1"/>
      <c r="J287" s="1"/>
      <c r="K287" s="1"/>
      <c r="L287" s="1"/>
    </row>
    <row r="288" spans="1:12" ht="15.75" customHeight="1" x14ac:dyDescent="0.25">
      <c r="A288" s="1"/>
      <c r="B288" s="1"/>
      <c r="C288" s="1"/>
      <c r="D288" s="1"/>
      <c r="E288" s="1"/>
      <c r="F288" s="1"/>
      <c r="G288" s="1"/>
      <c r="H288" s="1"/>
      <c r="I288" s="1"/>
      <c r="J288" s="1"/>
      <c r="K288" s="1"/>
      <c r="L288" s="1"/>
    </row>
    <row r="289" spans="1:12" ht="15.75" customHeight="1" x14ac:dyDescent="0.25">
      <c r="A289" s="1"/>
      <c r="B289" s="1"/>
      <c r="C289" s="1"/>
      <c r="D289" s="1"/>
      <c r="E289" s="1"/>
      <c r="F289" s="1"/>
      <c r="G289" s="1"/>
      <c r="H289" s="1"/>
      <c r="I289" s="1"/>
      <c r="J289" s="1"/>
      <c r="K289" s="1"/>
      <c r="L289" s="1"/>
    </row>
    <row r="290" spans="1:12" ht="15.75" customHeight="1" x14ac:dyDescent="0.25">
      <c r="A290" s="1"/>
      <c r="B290" s="1"/>
      <c r="C290" s="1"/>
      <c r="D290" s="1"/>
      <c r="E290" s="1"/>
      <c r="F290" s="1"/>
      <c r="G290" s="1"/>
      <c r="H290" s="1"/>
      <c r="I290" s="1"/>
      <c r="J290" s="1"/>
      <c r="K290" s="1"/>
      <c r="L290" s="1"/>
    </row>
    <row r="291" spans="1:12" ht="15.75" customHeight="1" x14ac:dyDescent="0.25">
      <c r="A291" s="1"/>
      <c r="B291" s="1"/>
      <c r="C291" s="1"/>
      <c r="D291" s="1"/>
      <c r="E291" s="1"/>
      <c r="F291" s="1"/>
      <c r="G291" s="1"/>
      <c r="H291" s="1"/>
      <c r="I291" s="1"/>
      <c r="J291" s="1"/>
      <c r="K291" s="1"/>
      <c r="L291" s="1"/>
    </row>
    <row r="292" spans="1:12" ht="15.75" customHeight="1" x14ac:dyDescent="0.25">
      <c r="A292" s="1"/>
      <c r="B292" s="1"/>
      <c r="C292" s="1"/>
      <c r="D292" s="1"/>
      <c r="E292" s="1"/>
      <c r="F292" s="1"/>
      <c r="G292" s="1"/>
      <c r="H292" s="1"/>
      <c r="I292" s="1"/>
      <c r="J292" s="1"/>
      <c r="K292" s="1"/>
      <c r="L292" s="1"/>
    </row>
    <row r="293" spans="1:12" ht="15.75" customHeight="1" x14ac:dyDescent="0.25">
      <c r="A293" s="1"/>
      <c r="B293" s="1"/>
      <c r="C293" s="1"/>
      <c r="D293" s="1"/>
      <c r="E293" s="1"/>
      <c r="F293" s="1"/>
      <c r="G293" s="1"/>
      <c r="H293" s="1"/>
      <c r="I293" s="1"/>
      <c r="J293" s="1"/>
      <c r="K293" s="1"/>
      <c r="L293" s="1"/>
    </row>
    <row r="294" spans="1:12" ht="15.75" customHeight="1" x14ac:dyDescent="0.25">
      <c r="A294" s="1"/>
      <c r="B294" s="1"/>
      <c r="C294" s="1"/>
      <c r="D294" s="1"/>
      <c r="E294" s="1"/>
      <c r="F294" s="1"/>
      <c r="G294" s="1"/>
      <c r="H294" s="1"/>
      <c r="I294" s="1"/>
      <c r="J294" s="1"/>
      <c r="K294" s="1"/>
      <c r="L294" s="1"/>
    </row>
    <row r="295" spans="1:12" ht="15.75" customHeight="1" x14ac:dyDescent="0.25">
      <c r="A295" s="1"/>
      <c r="B295" s="1"/>
      <c r="C295" s="1"/>
      <c r="D295" s="1"/>
      <c r="E295" s="1"/>
      <c r="F295" s="1"/>
      <c r="G295" s="1"/>
      <c r="H295" s="1"/>
      <c r="I295" s="1"/>
      <c r="J295" s="1"/>
      <c r="K295" s="1"/>
      <c r="L295" s="1"/>
    </row>
    <row r="296" spans="1:12" ht="15.75" customHeight="1" x14ac:dyDescent="0.25">
      <c r="A296" s="1"/>
      <c r="B296" s="1"/>
      <c r="C296" s="1"/>
      <c r="D296" s="1"/>
      <c r="E296" s="1"/>
      <c r="F296" s="1"/>
      <c r="G296" s="1"/>
      <c r="H296" s="1"/>
      <c r="I296" s="1"/>
      <c r="J296" s="1"/>
      <c r="K296" s="1"/>
      <c r="L296" s="1"/>
    </row>
    <row r="297" spans="1:12" ht="15.75" customHeight="1" x14ac:dyDescent="0.25">
      <c r="A297" s="1"/>
      <c r="B297" s="1"/>
      <c r="C297" s="1"/>
      <c r="D297" s="1"/>
      <c r="E297" s="1"/>
      <c r="F297" s="1"/>
      <c r="G297" s="1"/>
      <c r="H297" s="1"/>
      <c r="I297" s="1"/>
      <c r="J297" s="1"/>
      <c r="K297" s="1"/>
      <c r="L297" s="1"/>
    </row>
    <row r="298" spans="1:12" ht="15.75" customHeight="1" x14ac:dyDescent="0.25">
      <c r="A298" s="1"/>
      <c r="B298" s="1"/>
      <c r="C298" s="1"/>
      <c r="D298" s="1"/>
      <c r="E298" s="1"/>
      <c r="F298" s="1"/>
      <c r="G298" s="1"/>
      <c r="H298" s="1"/>
      <c r="I298" s="1"/>
      <c r="J298" s="1"/>
      <c r="K298" s="1"/>
      <c r="L298" s="1"/>
    </row>
    <row r="299" spans="1:12" ht="15.75" customHeight="1" x14ac:dyDescent="0.25">
      <c r="A299" s="1"/>
      <c r="B299" s="1"/>
      <c r="C299" s="1"/>
      <c r="D299" s="1"/>
      <c r="E299" s="1"/>
      <c r="F299" s="1"/>
      <c r="G299" s="1"/>
      <c r="H299" s="1"/>
      <c r="I299" s="1"/>
      <c r="J299" s="1"/>
      <c r="K299" s="1"/>
      <c r="L299" s="1"/>
    </row>
    <row r="300" spans="1:12" ht="15.75" customHeight="1" x14ac:dyDescent="0.25">
      <c r="A300" s="1"/>
      <c r="B300" s="1"/>
      <c r="C300" s="1"/>
      <c r="D300" s="1"/>
      <c r="E300" s="1"/>
      <c r="F300" s="1"/>
      <c r="G300" s="1"/>
      <c r="H300" s="1"/>
      <c r="I300" s="1"/>
      <c r="J300" s="1"/>
      <c r="K300" s="1"/>
      <c r="L300" s="1"/>
    </row>
    <row r="301" spans="1:12" ht="15.75" customHeight="1" x14ac:dyDescent="0.25">
      <c r="A301" s="1"/>
      <c r="B301" s="1"/>
      <c r="C301" s="1"/>
      <c r="D301" s="1"/>
      <c r="E301" s="1"/>
      <c r="F301" s="1"/>
      <c r="G301" s="1"/>
      <c r="H301" s="1"/>
      <c r="I301" s="1"/>
      <c r="J301" s="1"/>
      <c r="K301" s="1"/>
      <c r="L301" s="1"/>
    </row>
    <row r="302" spans="1:12" ht="15.75" customHeight="1" x14ac:dyDescent="0.25">
      <c r="A302" s="1"/>
      <c r="B302" s="1"/>
      <c r="C302" s="1"/>
      <c r="D302" s="1"/>
      <c r="E302" s="1"/>
      <c r="F302" s="1"/>
      <c r="G302" s="1"/>
      <c r="H302" s="1"/>
      <c r="I302" s="1"/>
      <c r="J302" s="1"/>
      <c r="K302" s="1"/>
      <c r="L302" s="1"/>
    </row>
    <row r="303" spans="1:12" ht="15.75" customHeight="1" x14ac:dyDescent="0.25">
      <c r="A303" s="1"/>
      <c r="B303" s="1"/>
      <c r="C303" s="1"/>
      <c r="D303" s="1"/>
      <c r="E303" s="1"/>
      <c r="F303" s="1"/>
      <c r="G303" s="1"/>
      <c r="H303" s="1"/>
      <c r="I303" s="1"/>
      <c r="J303" s="1"/>
      <c r="K303" s="1"/>
      <c r="L303" s="1"/>
    </row>
    <row r="304" spans="1:12" ht="15.75" customHeight="1" x14ac:dyDescent="0.25">
      <c r="A304" s="1"/>
      <c r="B304" s="1"/>
      <c r="C304" s="1"/>
      <c r="D304" s="1"/>
      <c r="E304" s="1"/>
      <c r="F304" s="1"/>
      <c r="G304" s="1"/>
      <c r="H304" s="1"/>
      <c r="I304" s="1"/>
      <c r="J304" s="1"/>
      <c r="K304" s="1"/>
      <c r="L304" s="1"/>
    </row>
    <row r="305" spans="1:12" ht="15.75" customHeight="1" x14ac:dyDescent="0.25">
      <c r="A305" s="1"/>
      <c r="B305" s="1"/>
      <c r="C305" s="1"/>
      <c r="D305" s="1"/>
      <c r="E305" s="1"/>
      <c r="F305" s="1"/>
      <c r="G305" s="1"/>
      <c r="H305" s="1"/>
      <c r="I305" s="1"/>
      <c r="J305" s="1"/>
      <c r="K305" s="1"/>
      <c r="L305" s="1"/>
    </row>
    <row r="306" spans="1:12" ht="15.75" customHeight="1" x14ac:dyDescent="0.25">
      <c r="A306" s="1"/>
      <c r="B306" s="1"/>
      <c r="C306" s="1"/>
      <c r="D306" s="1"/>
      <c r="E306" s="1"/>
      <c r="F306" s="1"/>
      <c r="G306" s="1"/>
      <c r="H306" s="1"/>
      <c r="I306" s="1"/>
      <c r="J306" s="1"/>
      <c r="K306" s="1"/>
      <c r="L306" s="1"/>
    </row>
    <row r="307" spans="1:12" ht="15.75" customHeight="1" x14ac:dyDescent="0.25">
      <c r="A307" s="1"/>
      <c r="B307" s="1"/>
      <c r="C307" s="1"/>
      <c r="D307" s="1"/>
      <c r="E307" s="1"/>
      <c r="F307" s="1"/>
      <c r="G307" s="1"/>
      <c r="H307" s="1"/>
      <c r="I307" s="1"/>
      <c r="J307" s="1"/>
      <c r="K307" s="1"/>
      <c r="L307" s="1"/>
    </row>
    <row r="308" spans="1:12" ht="15.75" customHeight="1" x14ac:dyDescent="0.25">
      <c r="A308" s="1"/>
      <c r="B308" s="1"/>
      <c r="C308" s="1"/>
      <c r="D308" s="1"/>
      <c r="E308" s="1"/>
      <c r="F308" s="1"/>
      <c r="G308" s="1"/>
      <c r="H308" s="1"/>
      <c r="I308" s="1"/>
      <c r="J308" s="1"/>
      <c r="K308" s="1"/>
      <c r="L308" s="1"/>
    </row>
    <row r="309" spans="1:12" ht="15.75" customHeight="1" x14ac:dyDescent="0.25">
      <c r="A309" s="1"/>
      <c r="B309" s="1"/>
      <c r="C309" s="1"/>
      <c r="D309" s="1"/>
      <c r="E309" s="1"/>
      <c r="F309" s="1"/>
      <c r="G309" s="1"/>
      <c r="H309" s="1"/>
      <c r="I309" s="1"/>
      <c r="J309" s="1"/>
      <c r="K309" s="1"/>
      <c r="L309" s="1"/>
    </row>
    <row r="310" spans="1:12" ht="15.75" customHeight="1" x14ac:dyDescent="0.25">
      <c r="A310" s="1"/>
      <c r="B310" s="1"/>
      <c r="C310" s="1"/>
      <c r="D310" s="1"/>
      <c r="E310" s="1"/>
      <c r="F310" s="1"/>
      <c r="G310" s="1"/>
      <c r="H310" s="1"/>
      <c r="I310" s="1"/>
      <c r="J310" s="1"/>
      <c r="K310" s="1"/>
      <c r="L310" s="1"/>
    </row>
    <row r="311" spans="1:12" ht="15.75" customHeight="1" x14ac:dyDescent="0.25">
      <c r="A311" s="1"/>
      <c r="B311" s="1"/>
      <c r="C311" s="1"/>
      <c r="D311" s="1"/>
      <c r="E311" s="1"/>
      <c r="F311" s="1"/>
      <c r="G311" s="1"/>
      <c r="H311" s="1"/>
      <c r="I311" s="1"/>
      <c r="J311" s="1"/>
      <c r="K311" s="1"/>
      <c r="L311" s="1"/>
    </row>
    <row r="312" spans="1:12" ht="15.75" customHeight="1" x14ac:dyDescent="0.25">
      <c r="A312" s="1"/>
      <c r="B312" s="1"/>
      <c r="C312" s="1"/>
      <c r="D312" s="1"/>
      <c r="E312" s="1"/>
      <c r="F312" s="1"/>
      <c r="G312" s="1"/>
      <c r="H312" s="1"/>
      <c r="I312" s="1"/>
      <c r="J312" s="1"/>
      <c r="K312" s="1"/>
      <c r="L312" s="1"/>
    </row>
    <row r="313" spans="1:12" ht="15.75" customHeight="1" x14ac:dyDescent="0.25">
      <c r="A313" s="1"/>
      <c r="B313" s="1"/>
      <c r="C313" s="1"/>
      <c r="D313" s="1"/>
      <c r="E313" s="1"/>
      <c r="F313" s="1"/>
      <c r="G313" s="1"/>
      <c r="H313" s="1"/>
      <c r="I313" s="1"/>
      <c r="J313" s="1"/>
      <c r="K313" s="1"/>
      <c r="L313" s="1"/>
    </row>
    <row r="314" spans="1:12" ht="15.75" customHeight="1" x14ac:dyDescent="0.25">
      <c r="A314" s="1"/>
      <c r="B314" s="1"/>
      <c r="C314" s="1"/>
      <c r="D314" s="1"/>
      <c r="E314" s="1"/>
      <c r="F314" s="1"/>
      <c r="G314" s="1"/>
      <c r="H314" s="1"/>
      <c r="I314" s="1"/>
      <c r="J314" s="1"/>
      <c r="K314" s="1"/>
      <c r="L314" s="1"/>
    </row>
    <row r="315" spans="1:12" ht="15.75" customHeight="1" x14ac:dyDescent="0.25">
      <c r="A315" s="1"/>
      <c r="B315" s="1"/>
      <c r="C315" s="1"/>
      <c r="D315" s="1"/>
      <c r="E315" s="1"/>
      <c r="F315" s="1"/>
      <c r="G315" s="1"/>
      <c r="H315" s="1"/>
      <c r="I315" s="1"/>
      <c r="J315" s="1"/>
      <c r="K315" s="1"/>
      <c r="L315" s="1"/>
    </row>
    <row r="316" spans="1:12" ht="15.75" customHeight="1" x14ac:dyDescent="0.25">
      <c r="A316" s="1"/>
      <c r="B316" s="1"/>
      <c r="C316" s="1"/>
      <c r="D316" s="1"/>
      <c r="E316" s="1"/>
      <c r="F316" s="1"/>
      <c r="G316" s="1"/>
      <c r="H316" s="1"/>
      <c r="I316" s="1"/>
      <c r="J316" s="1"/>
      <c r="K316" s="1"/>
      <c r="L316" s="1"/>
    </row>
    <row r="317" spans="1:12" ht="15.75" customHeight="1" x14ac:dyDescent="0.25">
      <c r="A317" s="1"/>
      <c r="B317" s="1"/>
      <c r="C317" s="1"/>
      <c r="D317" s="1"/>
      <c r="E317" s="1"/>
      <c r="F317" s="1"/>
      <c r="G317" s="1"/>
      <c r="H317" s="1"/>
      <c r="I317" s="1"/>
      <c r="J317" s="1"/>
      <c r="K317" s="1"/>
      <c r="L317" s="1"/>
    </row>
    <row r="318" spans="1:12" ht="15.75" customHeight="1" x14ac:dyDescent="0.25">
      <c r="A318" s="1"/>
      <c r="B318" s="1"/>
      <c r="C318" s="1"/>
      <c r="D318" s="1"/>
      <c r="E318" s="1"/>
      <c r="F318" s="1"/>
      <c r="G318" s="1"/>
      <c r="H318" s="1"/>
      <c r="I318" s="1"/>
      <c r="J318" s="1"/>
      <c r="K318" s="1"/>
      <c r="L318" s="1"/>
    </row>
    <row r="319" spans="1:12" ht="15.75" customHeight="1" x14ac:dyDescent="0.25">
      <c r="A319" s="1"/>
      <c r="B319" s="1"/>
      <c r="C319" s="1"/>
      <c r="D319" s="1"/>
      <c r="E319" s="1"/>
      <c r="F319" s="1"/>
      <c r="G319" s="1"/>
      <c r="H319" s="1"/>
      <c r="I319" s="1"/>
      <c r="J319" s="1"/>
      <c r="K319" s="1"/>
      <c r="L319" s="1"/>
    </row>
    <row r="320" spans="1:12" ht="15.75" customHeight="1" x14ac:dyDescent="0.25">
      <c r="A320" s="1"/>
      <c r="B320" s="1"/>
      <c r="C320" s="1"/>
      <c r="D320" s="1"/>
      <c r="E320" s="1"/>
      <c r="F320" s="1"/>
      <c r="G320" s="1"/>
      <c r="H320" s="1"/>
      <c r="I320" s="1"/>
      <c r="J320" s="1"/>
      <c r="K320" s="1"/>
      <c r="L320" s="1"/>
    </row>
    <row r="321" spans="1:12" ht="15.75" customHeight="1" x14ac:dyDescent="0.25">
      <c r="A321" s="1"/>
      <c r="B321" s="1"/>
      <c r="C321" s="1"/>
      <c r="D321" s="1"/>
      <c r="E321" s="1"/>
      <c r="F321" s="1"/>
      <c r="G321" s="1"/>
      <c r="H321" s="1"/>
      <c r="I321" s="1"/>
      <c r="J321" s="1"/>
      <c r="K321" s="1"/>
      <c r="L321" s="1"/>
    </row>
    <row r="322" spans="1:12" ht="15.75" customHeight="1" x14ac:dyDescent="0.25">
      <c r="A322" s="1"/>
      <c r="B322" s="1"/>
      <c r="C322" s="1"/>
      <c r="D322" s="1"/>
      <c r="E322" s="1"/>
      <c r="F322" s="1"/>
      <c r="G322" s="1"/>
      <c r="H322" s="1"/>
      <c r="I322" s="1"/>
      <c r="J322" s="1"/>
      <c r="K322" s="1"/>
      <c r="L322" s="1"/>
    </row>
    <row r="323" spans="1:12" ht="15.75" customHeight="1" x14ac:dyDescent="0.25">
      <c r="A323" s="1"/>
      <c r="B323" s="1"/>
      <c r="C323" s="1"/>
      <c r="D323" s="1"/>
      <c r="E323" s="1"/>
      <c r="F323" s="1"/>
      <c r="G323" s="1"/>
      <c r="H323" s="1"/>
      <c r="I323" s="1"/>
      <c r="J323" s="1"/>
      <c r="K323" s="1"/>
      <c r="L323" s="1"/>
    </row>
    <row r="324" spans="1:12" ht="15.75" customHeight="1" x14ac:dyDescent="0.25">
      <c r="A324" s="1"/>
      <c r="B324" s="1"/>
      <c r="C324" s="1"/>
      <c r="D324" s="1"/>
      <c r="E324" s="1"/>
      <c r="F324" s="1"/>
      <c r="G324" s="1"/>
      <c r="H324" s="1"/>
      <c r="I324" s="1"/>
      <c r="J324" s="1"/>
      <c r="K324" s="1"/>
      <c r="L324" s="1"/>
    </row>
    <row r="325" spans="1:12" ht="15.75" customHeight="1" x14ac:dyDescent="0.25">
      <c r="A325" s="1"/>
      <c r="B325" s="1"/>
      <c r="C325" s="1"/>
      <c r="D325" s="1"/>
      <c r="E325" s="1"/>
      <c r="F325" s="1"/>
      <c r="G325" s="1"/>
      <c r="H325" s="1"/>
      <c r="I325" s="1"/>
      <c r="J325" s="1"/>
      <c r="K325" s="1"/>
      <c r="L325" s="1"/>
    </row>
    <row r="326" spans="1:12" ht="15.75" customHeight="1" x14ac:dyDescent="0.25">
      <c r="A326" s="1"/>
      <c r="B326" s="1"/>
      <c r="C326" s="1"/>
      <c r="D326" s="1"/>
      <c r="E326" s="1"/>
      <c r="F326" s="1"/>
      <c r="G326" s="1"/>
      <c r="H326" s="1"/>
      <c r="I326" s="1"/>
      <c r="J326" s="1"/>
      <c r="K326" s="1"/>
      <c r="L326" s="1"/>
    </row>
    <row r="327" spans="1:12" ht="15.75" customHeight="1" x14ac:dyDescent="0.25">
      <c r="A327" s="1"/>
      <c r="B327" s="1"/>
      <c r="C327" s="1"/>
      <c r="D327" s="1"/>
      <c r="E327" s="1"/>
      <c r="F327" s="1"/>
      <c r="G327" s="1"/>
      <c r="H327" s="1"/>
      <c r="I327" s="1"/>
      <c r="J327" s="1"/>
      <c r="K327" s="1"/>
      <c r="L327" s="1"/>
    </row>
    <row r="328" spans="1:12" ht="15.75" customHeight="1" x14ac:dyDescent="0.25">
      <c r="A328" s="1"/>
      <c r="B328" s="1"/>
      <c r="C328" s="1"/>
      <c r="D328" s="1"/>
      <c r="E328" s="1"/>
      <c r="F328" s="1"/>
      <c r="G328" s="1"/>
      <c r="H328" s="1"/>
      <c r="I328" s="1"/>
      <c r="J328" s="1"/>
      <c r="K328" s="1"/>
      <c r="L328" s="1"/>
    </row>
    <row r="329" spans="1:12" ht="15.75" customHeight="1" x14ac:dyDescent="0.25">
      <c r="A329" s="1"/>
      <c r="B329" s="1"/>
      <c r="C329" s="1"/>
      <c r="D329" s="1"/>
      <c r="E329" s="1"/>
      <c r="F329" s="1"/>
      <c r="G329" s="1"/>
      <c r="H329" s="1"/>
      <c r="I329" s="1"/>
      <c r="J329" s="1"/>
      <c r="K329" s="1"/>
      <c r="L329" s="1"/>
    </row>
    <row r="330" spans="1:12" ht="15.75" customHeight="1" x14ac:dyDescent="0.25">
      <c r="A330" s="1"/>
      <c r="B330" s="1"/>
      <c r="C330" s="1"/>
      <c r="D330" s="1"/>
      <c r="E330" s="1"/>
      <c r="F330" s="1"/>
      <c r="G330" s="1"/>
      <c r="H330" s="1"/>
      <c r="I330" s="1"/>
      <c r="J330" s="1"/>
      <c r="K330" s="1"/>
      <c r="L330" s="1"/>
    </row>
    <row r="331" spans="1:12" ht="15.75" customHeight="1" x14ac:dyDescent="0.25">
      <c r="A331" s="1"/>
      <c r="B331" s="1"/>
      <c r="C331" s="1"/>
      <c r="D331" s="1"/>
      <c r="E331" s="1"/>
      <c r="F331" s="1"/>
      <c r="G331" s="1"/>
      <c r="H331" s="1"/>
      <c r="I331" s="1"/>
      <c r="J331" s="1"/>
      <c r="K331" s="1"/>
      <c r="L331" s="1"/>
    </row>
    <row r="332" spans="1:12" ht="15.75" customHeight="1" x14ac:dyDescent="0.25">
      <c r="A332" s="1"/>
      <c r="B332" s="1"/>
      <c r="C332" s="1"/>
      <c r="D332" s="1"/>
      <c r="E332" s="1"/>
      <c r="F332" s="1"/>
      <c r="G332" s="1"/>
      <c r="H332" s="1"/>
      <c r="I332" s="1"/>
      <c r="J332" s="1"/>
      <c r="K332" s="1"/>
      <c r="L332" s="1"/>
    </row>
    <row r="333" spans="1:12" ht="15.75" customHeight="1" x14ac:dyDescent="0.25">
      <c r="A333" s="1"/>
      <c r="B333" s="1"/>
      <c r="C333" s="1"/>
      <c r="D333" s="1"/>
      <c r="E333" s="1"/>
      <c r="F333" s="1"/>
      <c r="G333" s="1"/>
      <c r="H333" s="1"/>
      <c r="I333" s="1"/>
      <c r="J333" s="1"/>
      <c r="K333" s="1"/>
      <c r="L333" s="1"/>
    </row>
    <row r="334" spans="1:12" ht="15.75" customHeight="1" x14ac:dyDescent="0.25">
      <c r="A334" s="1"/>
      <c r="B334" s="1"/>
      <c r="C334" s="1"/>
      <c r="D334" s="1"/>
      <c r="E334" s="1"/>
      <c r="F334" s="1"/>
      <c r="G334" s="1"/>
      <c r="H334" s="1"/>
      <c r="I334" s="1"/>
      <c r="J334" s="1"/>
      <c r="K334" s="1"/>
      <c r="L334" s="1"/>
    </row>
    <row r="335" spans="1:12" ht="15.75" customHeight="1" x14ac:dyDescent="0.25">
      <c r="A335" s="1"/>
      <c r="B335" s="1"/>
      <c r="C335" s="1"/>
      <c r="D335" s="1"/>
      <c r="E335" s="1"/>
      <c r="F335" s="1"/>
      <c r="G335" s="1"/>
      <c r="H335" s="1"/>
      <c r="I335" s="1"/>
      <c r="J335" s="1"/>
      <c r="K335" s="1"/>
      <c r="L335" s="1"/>
    </row>
    <row r="336" spans="1:12" ht="15.75" customHeight="1" x14ac:dyDescent="0.25">
      <c r="A336" s="1"/>
      <c r="B336" s="1"/>
      <c r="C336" s="1"/>
      <c r="D336" s="1"/>
      <c r="E336" s="1"/>
      <c r="F336" s="1"/>
      <c r="G336" s="1"/>
      <c r="H336" s="1"/>
      <c r="I336" s="1"/>
      <c r="J336" s="1"/>
      <c r="K336" s="1"/>
      <c r="L336" s="1"/>
    </row>
    <row r="337" spans="1:12" ht="15.75" customHeight="1" x14ac:dyDescent="0.25">
      <c r="A337" s="1"/>
      <c r="B337" s="1"/>
      <c r="C337" s="1"/>
      <c r="D337" s="1"/>
      <c r="E337" s="1"/>
      <c r="F337" s="1"/>
      <c r="G337" s="1"/>
      <c r="H337" s="1"/>
      <c r="I337" s="1"/>
      <c r="J337" s="1"/>
      <c r="K337" s="1"/>
      <c r="L337" s="1"/>
    </row>
    <row r="338" spans="1:12" ht="15.75" customHeight="1" x14ac:dyDescent="0.25">
      <c r="A338" s="1"/>
      <c r="B338" s="1"/>
      <c r="C338" s="1"/>
      <c r="D338" s="1"/>
      <c r="E338" s="1"/>
      <c r="F338" s="1"/>
      <c r="G338" s="1"/>
      <c r="H338" s="1"/>
      <c r="I338" s="1"/>
      <c r="J338" s="1"/>
      <c r="K338" s="1"/>
      <c r="L338" s="1"/>
    </row>
    <row r="339" spans="1:12" ht="15.75" customHeight="1" x14ac:dyDescent="0.25">
      <c r="A339" s="1"/>
      <c r="B339" s="1"/>
      <c r="C339" s="1"/>
      <c r="D339" s="1"/>
      <c r="E339" s="1"/>
      <c r="F339" s="1"/>
      <c r="G339" s="1"/>
      <c r="H339" s="1"/>
      <c r="I339" s="1"/>
      <c r="J339" s="1"/>
      <c r="K339" s="1"/>
      <c r="L339" s="1"/>
    </row>
    <row r="340" spans="1:12" ht="15.75" customHeight="1" x14ac:dyDescent="0.25">
      <c r="A340" s="1"/>
      <c r="B340" s="1"/>
      <c r="C340" s="1"/>
      <c r="D340" s="1"/>
      <c r="E340" s="1"/>
      <c r="F340" s="1"/>
      <c r="G340" s="1"/>
      <c r="H340" s="1"/>
      <c r="I340" s="1"/>
      <c r="J340" s="1"/>
      <c r="K340" s="1"/>
      <c r="L340" s="1"/>
    </row>
    <row r="341" spans="1:12" ht="15.75" customHeight="1" x14ac:dyDescent="0.25">
      <c r="A341" s="1"/>
      <c r="B341" s="1"/>
      <c r="C341" s="1"/>
      <c r="D341" s="1"/>
      <c r="E341" s="1"/>
      <c r="F341" s="1"/>
      <c r="G341" s="1"/>
      <c r="H341" s="1"/>
      <c r="I341" s="1"/>
      <c r="J341" s="1"/>
      <c r="K341" s="1"/>
      <c r="L341" s="1"/>
    </row>
    <row r="342" spans="1:12" ht="15.75" customHeight="1" x14ac:dyDescent="0.25">
      <c r="A342" s="1"/>
      <c r="B342" s="1"/>
      <c r="C342" s="1"/>
      <c r="D342" s="1"/>
      <c r="E342" s="1"/>
      <c r="F342" s="1"/>
      <c r="G342" s="1"/>
      <c r="H342" s="1"/>
      <c r="I342" s="1"/>
      <c r="J342" s="1"/>
      <c r="K342" s="1"/>
      <c r="L342" s="1"/>
    </row>
    <row r="343" spans="1:12" ht="15.75" customHeight="1" x14ac:dyDescent="0.25">
      <c r="A343" s="1"/>
      <c r="B343" s="1"/>
      <c r="C343" s="1"/>
      <c r="D343" s="1"/>
      <c r="E343" s="1"/>
      <c r="F343" s="1"/>
      <c r="G343" s="1"/>
      <c r="H343" s="1"/>
      <c r="I343" s="1"/>
      <c r="J343" s="1"/>
      <c r="K343" s="1"/>
      <c r="L343" s="1"/>
    </row>
    <row r="344" spans="1:12" ht="15.75" customHeight="1" x14ac:dyDescent="0.25">
      <c r="A344" s="1"/>
      <c r="B344" s="1"/>
      <c r="C344" s="1"/>
      <c r="D344" s="1"/>
      <c r="E344" s="1"/>
      <c r="F344" s="1"/>
      <c r="G344" s="1"/>
      <c r="H344" s="1"/>
      <c r="I344" s="1"/>
      <c r="J344" s="1"/>
      <c r="K344" s="1"/>
      <c r="L344" s="1"/>
    </row>
    <row r="345" spans="1:12" ht="15.75" customHeight="1" x14ac:dyDescent="0.25">
      <c r="A345" s="1"/>
      <c r="B345" s="1"/>
      <c r="C345" s="1"/>
      <c r="D345" s="1"/>
      <c r="E345" s="1"/>
      <c r="F345" s="1"/>
      <c r="G345" s="1"/>
      <c r="H345" s="1"/>
      <c r="I345" s="1"/>
      <c r="J345" s="1"/>
      <c r="K345" s="1"/>
      <c r="L345" s="1"/>
    </row>
    <row r="346" spans="1:12" ht="15.75" customHeight="1" x14ac:dyDescent="0.25">
      <c r="A346" s="1"/>
      <c r="B346" s="1"/>
      <c r="C346" s="1"/>
      <c r="D346" s="1"/>
      <c r="E346" s="1"/>
      <c r="F346" s="1"/>
      <c r="G346" s="1"/>
      <c r="H346" s="1"/>
      <c r="I346" s="1"/>
      <c r="J346" s="1"/>
      <c r="K346" s="1"/>
      <c r="L346" s="1"/>
    </row>
    <row r="347" spans="1:12" ht="15.75" customHeight="1" x14ac:dyDescent="0.25">
      <c r="A347" s="1"/>
      <c r="B347" s="1"/>
      <c r="C347" s="1"/>
      <c r="D347" s="1"/>
      <c r="E347" s="1"/>
      <c r="F347" s="1"/>
      <c r="G347" s="1"/>
      <c r="H347" s="1"/>
      <c r="I347" s="1"/>
      <c r="J347" s="1"/>
      <c r="K347" s="1"/>
      <c r="L347" s="1"/>
    </row>
    <row r="348" spans="1:12" ht="15.75" customHeight="1" x14ac:dyDescent="0.25">
      <c r="A348" s="1"/>
      <c r="B348" s="1"/>
      <c r="C348" s="1"/>
      <c r="D348" s="1"/>
      <c r="E348" s="1"/>
      <c r="F348" s="1"/>
      <c r="G348" s="1"/>
      <c r="H348" s="1"/>
      <c r="I348" s="1"/>
      <c r="J348" s="1"/>
      <c r="K348" s="1"/>
      <c r="L348" s="1"/>
    </row>
    <row r="349" spans="1:12" ht="15.75" customHeight="1" x14ac:dyDescent="0.25">
      <c r="A349" s="1"/>
      <c r="B349" s="1"/>
      <c r="C349" s="1"/>
      <c r="D349" s="1"/>
      <c r="E349" s="1"/>
      <c r="F349" s="1"/>
      <c r="G349" s="1"/>
      <c r="H349" s="1"/>
      <c r="I349" s="1"/>
      <c r="J349" s="1"/>
      <c r="K349" s="1"/>
      <c r="L349" s="1"/>
    </row>
    <row r="350" spans="1:12" ht="15.75" customHeight="1" x14ac:dyDescent="0.25">
      <c r="A350" s="1"/>
      <c r="B350" s="1"/>
      <c r="C350" s="1"/>
      <c r="D350" s="1"/>
      <c r="E350" s="1"/>
      <c r="F350" s="1"/>
      <c r="G350" s="1"/>
      <c r="H350" s="1"/>
      <c r="I350" s="1"/>
      <c r="J350" s="1"/>
      <c r="K350" s="1"/>
      <c r="L350" s="1"/>
    </row>
    <row r="351" spans="1:12" ht="15.75" customHeight="1" x14ac:dyDescent="0.25">
      <c r="A351" s="1"/>
      <c r="B351" s="1"/>
      <c r="C351" s="1"/>
      <c r="D351" s="1"/>
      <c r="E351" s="1"/>
      <c r="F351" s="1"/>
      <c r="G351" s="1"/>
      <c r="H351" s="1"/>
      <c r="I351" s="1"/>
      <c r="J351" s="1"/>
      <c r="K351" s="1"/>
      <c r="L351" s="1"/>
    </row>
    <row r="352" spans="1:12" ht="15.75" customHeight="1" x14ac:dyDescent="0.25">
      <c r="A352" s="1"/>
      <c r="B352" s="1"/>
      <c r="C352" s="1"/>
      <c r="D352" s="1"/>
      <c r="E352" s="1"/>
      <c r="F352" s="1"/>
      <c r="G352" s="1"/>
      <c r="H352" s="1"/>
      <c r="I352" s="1"/>
      <c r="J352" s="1"/>
      <c r="K352" s="1"/>
      <c r="L352" s="1"/>
    </row>
    <row r="353" spans="1:12" ht="15.75" customHeight="1" x14ac:dyDescent="0.25">
      <c r="A353" s="1"/>
      <c r="B353" s="1"/>
      <c r="C353" s="1"/>
      <c r="D353" s="1"/>
      <c r="E353" s="1"/>
      <c r="F353" s="1"/>
      <c r="G353" s="1"/>
      <c r="H353" s="1"/>
      <c r="I353" s="1"/>
      <c r="J353" s="1"/>
      <c r="K353" s="1"/>
      <c r="L353" s="1"/>
    </row>
    <row r="354" spans="1:12" ht="15.75" customHeight="1" x14ac:dyDescent="0.25">
      <c r="A354" s="1"/>
      <c r="B354" s="1"/>
      <c r="C354" s="1"/>
      <c r="D354" s="1"/>
      <c r="E354" s="1"/>
      <c r="F354" s="1"/>
      <c r="G354" s="1"/>
      <c r="H354" s="1"/>
      <c r="I354" s="1"/>
      <c r="J354" s="1"/>
      <c r="K354" s="1"/>
      <c r="L354" s="1"/>
    </row>
    <row r="355" spans="1:12" ht="15.75" customHeight="1" x14ac:dyDescent="0.25">
      <c r="A355" s="1"/>
      <c r="B355" s="1"/>
      <c r="C355" s="1"/>
      <c r="D355" s="1"/>
      <c r="E355" s="1"/>
      <c r="F355" s="1"/>
      <c r="G355" s="1"/>
      <c r="H355" s="1"/>
      <c r="I355" s="1"/>
      <c r="J355" s="1"/>
      <c r="K355" s="1"/>
      <c r="L355" s="1"/>
    </row>
    <row r="356" spans="1:12" ht="15.75" customHeight="1" x14ac:dyDescent="0.25">
      <c r="A356" s="1"/>
      <c r="B356" s="1"/>
      <c r="C356" s="1"/>
      <c r="D356" s="1"/>
      <c r="E356" s="1"/>
      <c r="F356" s="1"/>
      <c r="G356" s="1"/>
      <c r="H356" s="1"/>
      <c r="I356" s="1"/>
      <c r="J356" s="1"/>
      <c r="K356" s="1"/>
      <c r="L356" s="1"/>
    </row>
    <row r="357" spans="1:12" ht="15.75" customHeight="1" x14ac:dyDescent="0.25">
      <c r="A357" s="1"/>
      <c r="B357" s="1"/>
      <c r="C357" s="1"/>
      <c r="D357" s="1"/>
      <c r="E357" s="1"/>
      <c r="F357" s="1"/>
      <c r="G357" s="1"/>
      <c r="H357" s="1"/>
      <c r="I357" s="1"/>
      <c r="J357" s="1"/>
      <c r="K357" s="1"/>
      <c r="L357" s="1"/>
    </row>
    <row r="358" spans="1:12" ht="15.75" customHeight="1" x14ac:dyDescent="0.25">
      <c r="A358" s="1"/>
      <c r="B358" s="1"/>
      <c r="C358" s="1"/>
      <c r="D358" s="1"/>
      <c r="E358" s="1"/>
      <c r="F358" s="1"/>
      <c r="G358" s="1"/>
      <c r="H358" s="1"/>
      <c r="I358" s="1"/>
      <c r="J358" s="1"/>
      <c r="K358" s="1"/>
      <c r="L358" s="1"/>
    </row>
    <row r="359" spans="1:12" ht="15.75" customHeight="1" x14ac:dyDescent="0.25">
      <c r="A359" s="1"/>
      <c r="B359" s="1"/>
      <c r="C359" s="1"/>
      <c r="D359" s="1"/>
      <c r="E359" s="1"/>
      <c r="F359" s="1"/>
      <c r="G359" s="1"/>
      <c r="H359" s="1"/>
      <c r="I359" s="1"/>
      <c r="J359" s="1"/>
      <c r="K359" s="1"/>
      <c r="L359" s="1"/>
    </row>
    <row r="360" spans="1:12" ht="15.75" customHeight="1" x14ac:dyDescent="0.25">
      <c r="A360" s="1"/>
      <c r="B360" s="1"/>
      <c r="C360" s="1"/>
      <c r="D360" s="1"/>
      <c r="E360" s="1"/>
      <c r="F360" s="1"/>
      <c r="G360" s="1"/>
      <c r="H360" s="1"/>
      <c r="I360" s="1"/>
      <c r="J360" s="1"/>
      <c r="K360" s="1"/>
      <c r="L360" s="1"/>
    </row>
    <row r="361" spans="1:12" ht="15.75" customHeight="1" x14ac:dyDescent="0.25">
      <c r="A361" s="1"/>
      <c r="B361" s="1"/>
      <c r="C361" s="1"/>
      <c r="D361" s="1"/>
      <c r="E361" s="1"/>
      <c r="F361" s="1"/>
      <c r="G361" s="1"/>
      <c r="H361" s="1"/>
      <c r="I361" s="1"/>
      <c r="J361" s="1"/>
      <c r="K361" s="1"/>
      <c r="L361" s="1"/>
    </row>
    <row r="362" spans="1:12" ht="15.75" customHeight="1" x14ac:dyDescent="0.25">
      <c r="A362" s="1"/>
      <c r="B362" s="1"/>
      <c r="C362" s="1"/>
      <c r="D362" s="1"/>
      <c r="E362" s="1"/>
      <c r="F362" s="1"/>
      <c r="G362" s="1"/>
      <c r="H362" s="1"/>
      <c r="I362" s="1"/>
      <c r="J362" s="1"/>
      <c r="K362" s="1"/>
      <c r="L362" s="1"/>
    </row>
    <row r="363" spans="1:12" ht="15.75" customHeight="1" x14ac:dyDescent="0.25">
      <c r="A363" s="1"/>
      <c r="B363" s="1"/>
      <c r="C363" s="1"/>
      <c r="D363" s="1"/>
      <c r="E363" s="1"/>
      <c r="F363" s="1"/>
      <c r="G363" s="1"/>
      <c r="H363" s="1"/>
      <c r="I363" s="1"/>
      <c r="J363" s="1"/>
      <c r="K363" s="1"/>
      <c r="L363" s="1"/>
    </row>
    <row r="364" spans="1:12" ht="15.75" customHeight="1" x14ac:dyDescent="0.25">
      <c r="A364" s="1"/>
      <c r="B364" s="1"/>
      <c r="C364" s="1"/>
      <c r="D364" s="1"/>
      <c r="E364" s="1"/>
      <c r="F364" s="1"/>
      <c r="G364" s="1"/>
      <c r="H364" s="1"/>
      <c r="I364" s="1"/>
      <c r="J364" s="1"/>
      <c r="K364" s="1"/>
      <c r="L364" s="1"/>
    </row>
    <row r="365" spans="1:12" ht="15.75" customHeight="1" x14ac:dyDescent="0.25">
      <c r="A365" s="1"/>
      <c r="B365" s="1"/>
      <c r="C365" s="1"/>
      <c r="D365" s="1"/>
      <c r="E365" s="1"/>
      <c r="F365" s="1"/>
      <c r="G365" s="1"/>
      <c r="H365" s="1"/>
      <c r="I365" s="1"/>
      <c r="J365" s="1"/>
      <c r="K365" s="1"/>
      <c r="L365" s="1"/>
    </row>
    <row r="366" spans="1:12" ht="15.75" customHeight="1" x14ac:dyDescent="0.25">
      <c r="A366" s="1"/>
      <c r="B366" s="1"/>
      <c r="C366" s="1"/>
      <c r="D366" s="1"/>
      <c r="E366" s="1"/>
      <c r="F366" s="1"/>
      <c r="G366" s="1"/>
      <c r="H366" s="1"/>
      <c r="I366" s="1"/>
      <c r="J366" s="1"/>
      <c r="K366" s="1"/>
      <c r="L366" s="1"/>
    </row>
    <row r="367" spans="1:12" ht="15.75" customHeight="1" x14ac:dyDescent="0.25">
      <c r="A367" s="1"/>
      <c r="B367" s="1"/>
      <c r="C367" s="1"/>
      <c r="D367" s="1"/>
      <c r="E367" s="1"/>
      <c r="F367" s="1"/>
      <c r="G367" s="1"/>
      <c r="H367" s="1"/>
      <c r="I367" s="1"/>
      <c r="J367" s="1"/>
      <c r="K367" s="1"/>
      <c r="L367" s="1"/>
    </row>
    <row r="368" spans="1:12" ht="15.75" customHeight="1" x14ac:dyDescent="0.25">
      <c r="A368" s="1"/>
      <c r="B368" s="1"/>
      <c r="C368" s="1"/>
      <c r="D368" s="1"/>
      <c r="E368" s="1"/>
      <c r="F368" s="1"/>
      <c r="G368" s="1"/>
      <c r="H368" s="1"/>
      <c r="I368" s="1"/>
      <c r="J368" s="1"/>
      <c r="K368" s="1"/>
      <c r="L368" s="1"/>
    </row>
    <row r="369" spans="1:12" ht="15.75" customHeight="1" x14ac:dyDescent="0.25">
      <c r="A369" s="1"/>
      <c r="B369" s="1"/>
      <c r="C369" s="1"/>
      <c r="D369" s="1"/>
      <c r="E369" s="1"/>
      <c r="F369" s="1"/>
      <c r="G369" s="1"/>
      <c r="H369" s="1"/>
      <c r="I369" s="1"/>
      <c r="J369" s="1"/>
      <c r="K369" s="1"/>
      <c r="L369" s="1"/>
    </row>
    <row r="370" spans="1:12" ht="15.75" customHeight="1" x14ac:dyDescent="0.25">
      <c r="A370" s="1"/>
      <c r="B370" s="1"/>
      <c r="C370" s="1"/>
      <c r="D370" s="1"/>
      <c r="E370" s="1"/>
      <c r="F370" s="1"/>
      <c r="G370" s="1"/>
      <c r="H370" s="1"/>
      <c r="I370" s="1"/>
      <c r="J370" s="1"/>
      <c r="K370" s="1"/>
      <c r="L370" s="1"/>
    </row>
    <row r="371" spans="1:12" ht="15.75" customHeight="1" x14ac:dyDescent="0.25">
      <c r="A371" s="1"/>
      <c r="B371" s="1"/>
      <c r="C371" s="1"/>
      <c r="D371" s="1"/>
      <c r="E371" s="1"/>
      <c r="F371" s="1"/>
      <c r="G371" s="1"/>
      <c r="H371" s="1"/>
      <c r="I371" s="1"/>
      <c r="J371" s="1"/>
      <c r="K371" s="1"/>
      <c r="L371" s="1"/>
    </row>
    <row r="372" spans="1:12" ht="15.75" customHeight="1" x14ac:dyDescent="0.25">
      <c r="A372" s="1"/>
      <c r="B372" s="1"/>
      <c r="C372" s="1"/>
      <c r="D372" s="1"/>
      <c r="E372" s="1"/>
      <c r="F372" s="1"/>
      <c r="G372" s="1"/>
      <c r="H372" s="1"/>
      <c r="I372" s="1"/>
      <c r="J372" s="1"/>
      <c r="K372" s="1"/>
      <c r="L372" s="1"/>
    </row>
    <row r="373" spans="1:12" ht="15.75" customHeight="1" x14ac:dyDescent="0.25">
      <c r="A373" s="1"/>
      <c r="B373" s="1"/>
      <c r="C373" s="1"/>
      <c r="D373" s="1"/>
      <c r="E373" s="1"/>
      <c r="F373" s="1"/>
      <c r="G373" s="1"/>
      <c r="H373" s="1"/>
      <c r="I373" s="1"/>
      <c r="J373" s="1"/>
      <c r="K373" s="1"/>
      <c r="L373" s="1"/>
    </row>
    <row r="374" spans="1:12" ht="15.75" customHeight="1" x14ac:dyDescent="0.25">
      <c r="A374" s="1"/>
      <c r="B374" s="1"/>
      <c r="C374" s="1"/>
      <c r="D374" s="1"/>
      <c r="E374" s="1"/>
      <c r="F374" s="1"/>
      <c r="G374" s="1"/>
      <c r="H374" s="1"/>
      <c r="I374" s="1"/>
      <c r="J374" s="1"/>
      <c r="K374" s="1"/>
      <c r="L374" s="1"/>
    </row>
    <row r="375" spans="1:12" ht="15.75" customHeight="1" x14ac:dyDescent="0.25">
      <c r="A375" s="1"/>
      <c r="B375" s="1"/>
      <c r="C375" s="1"/>
      <c r="D375" s="1"/>
      <c r="E375" s="1"/>
      <c r="F375" s="1"/>
      <c r="G375" s="1"/>
      <c r="H375" s="1"/>
      <c r="I375" s="1"/>
      <c r="J375" s="1"/>
      <c r="K375" s="1"/>
      <c r="L375" s="1"/>
    </row>
    <row r="376" spans="1:12" ht="15.75" customHeight="1" x14ac:dyDescent="0.25">
      <c r="A376" s="1"/>
      <c r="B376" s="1"/>
      <c r="C376" s="1"/>
      <c r="D376" s="1"/>
      <c r="E376" s="1"/>
      <c r="F376" s="1"/>
      <c r="G376" s="1"/>
      <c r="H376" s="1"/>
      <c r="I376" s="1"/>
      <c r="J376" s="1"/>
      <c r="K376" s="1"/>
      <c r="L376" s="1"/>
    </row>
    <row r="377" spans="1:12" ht="15.75" customHeight="1" x14ac:dyDescent="0.25">
      <c r="A377" s="1"/>
      <c r="B377" s="1"/>
      <c r="C377" s="1"/>
      <c r="D377" s="1"/>
      <c r="E377" s="1"/>
      <c r="F377" s="1"/>
      <c r="G377" s="1"/>
      <c r="H377" s="1"/>
      <c r="I377" s="1"/>
      <c r="J377" s="1"/>
      <c r="K377" s="1"/>
      <c r="L377" s="1"/>
    </row>
    <row r="378" spans="1:12" ht="15.75" customHeight="1" x14ac:dyDescent="0.25">
      <c r="A378" s="1"/>
      <c r="B378" s="1"/>
      <c r="C378" s="1"/>
      <c r="D378" s="1"/>
      <c r="E378" s="1"/>
      <c r="F378" s="1"/>
      <c r="G378" s="1"/>
      <c r="H378" s="1"/>
      <c r="I378" s="1"/>
      <c r="J378" s="1"/>
      <c r="K378" s="1"/>
      <c r="L378" s="1"/>
    </row>
    <row r="379" spans="1:12" ht="15.75" customHeight="1" x14ac:dyDescent="0.25">
      <c r="A379" s="1"/>
      <c r="B379" s="1"/>
      <c r="C379" s="1"/>
      <c r="D379" s="1"/>
      <c r="E379" s="1"/>
      <c r="F379" s="1"/>
      <c r="G379" s="1"/>
      <c r="H379" s="1"/>
      <c r="I379" s="1"/>
      <c r="J379" s="1"/>
      <c r="K379" s="1"/>
      <c r="L379" s="1"/>
    </row>
    <row r="380" spans="1:12" ht="15.75" customHeight="1" x14ac:dyDescent="0.25">
      <c r="A380" s="1"/>
      <c r="B380" s="1"/>
      <c r="C380" s="1"/>
      <c r="D380" s="1"/>
      <c r="E380" s="1"/>
      <c r="F380" s="1"/>
      <c r="G380" s="1"/>
      <c r="H380" s="1"/>
      <c r="I380" s="1"/>
      <c r="J380" s="1"/>
      <c r="K380" s="1"/>
      <c r="L380" s="1"/>
    </row>
    <row r="381" spans="1:12" ht="15.75" customHeight="1" x14ac:dyDescent="0.25">
      <c r="A381" s="1"/>
      <c r="B381" s="1"/>
      <c r="C381" s="1"/>
      <c r="D381" s="1"/>
      <c r="E381" s="1"/>
      <c r="F381" s="1"/>
      <c r="G381" s="1"/>
      <c r="H381" s="1"/>
      <c r="I381" s="1"/>
      <c r="J381" s="1"/>
      <c r="K381" s="1"/>
      <c r="L381" s="1"/>
    </row>
    <row r="382" spans="1:12" ht="15.75" customHeight="1" x14ac:dyDescent="0.25">
      <c r="A382" s="1"/>
      <c r="B382" s="1"/>
      <c r="C382" s="1"/>
      <c r="D382" s="1"/>
      <c r="E382" s="1"/>
      <c r="F382" s="1"/>
      <c r="G382" s="1"/>
      <c r="H382" s="1"/>
      <c r="I382" s="1"/>
      <c r="J382" s="1"/>
      <c r="K382" s="1"/>
      <c r="L382" s="1"/>
    </row>
    <row r="383" spans="1:12" ht="15.75" customHeight="1" x14ac:dyDescent="0.25">
      <c r="A383" s="1"/>
      <c r="B383" s="1"/>
      <c r="C383" s="1"/>
      <c r="D383" s="1"/>
      <c r="E383" s="1"/>
      <c r="F383" s="1"/>
      <c r="G383" s="1"/>
      <c r="H383" s="1"/>
      <c r="I383" s="1"/>
      <c r="J383" s="1"/>
      <c r="K383" s="1"/>
      <c r="L383" s="1"/>
    </row>
    <row r="384" spans="1:12" ht="15.75" customHeight="1" x14ac:dyDescent="0.25">
      <c r="A384" s="1"/>
      <c r="B384" s="1"/>
      <c r="C384" s="1"/>
      <c r="D384" s="1"/>
      <c r="E384" s="1"/>
      <c r="F384" s="1"/>
      <c r="G384" s="1"/>
      <c r="H384" s="1"/>
      <c r="I384" s="1"/>
      <c r="J384" s="1"/>
      <c r="K384" s="1"/>
      <c r="L384" s="1"/>
    </row>
    <row r="385" spans="1:12" ht="15.75" customHeight="1" x14ac:dyDescent="0.25">
      <c r="A385" s="1"/>
      <c r="B385" s="1"/>
      <c r="C385" s="1"/>
      <c r="D385" s="1"/>
      <c r="E385" s="1"/>
      <c r="F385" s="1"/>
      <c r="G385" s="1"/>
      <c r="H385" s="1"/>
      <c r="I385" s="1"/>
      <c r="J385" s="1"/>
      <c r="K385" s="1"/>
      <c r="L385" s="1"/>
    </row>
    <row r="386" spans="1:12" ht="15.75" customHeight="1" x14ac:dyDescent="0.25">
      <c r="A386" s="1"/>
      <c r="B386" s="1"/>
      <c r="C386" s="1"/>
      <c r="D386" s="1"/>
      <c r="E386" s="1"/>
      <c r="F386" s="1"/>
      <c r="G386" s="1"/>
      <c r="H386" s="1"/>
      <c r="I386" s="1"/>
      <c r="J386" s="1"/>
      <c r="K386" s="1"/>
      <c r="L386" s="1"/>
    </row>
    <row r="387" spans="1:12" ht="15.75" customHeight="1" x14ac:dyDescent="0.25">
      <c r="A387" s="1"/>
      <c r="B387" s="1"/>
      <c r="C387" s="1"/>
      <c r="D387" s="1"/>
      <c r="E387" s="1"/>
      <c r="F387" s="1"/>
      <c r="G387" s="1"/>
      <c r="H387" s="1"/>
      <c r="I387" s="1"/>
      <c r="J387" s="1"/>
      <c r="K387" s="1"/>
      <c r="L387" s="1"/>
    </row>
    <row r="388" spans="1:12" ht="15.75" customHeight="1" x14ac:dyDescent="0.25">
      <c r="A388" s="1"/>
      <c r="B388" s="1"/>
      <c r="C388" s="1"/>
      <c r="D388" s="1"/>
      <c r="E388" s="1"/>
      <c r="F388" s="1"/>
      <c r="G388" s="1"/>
      <c r="H388" s="1"/>
      <c r="I388" s="1"/>
      <c r="J388" s="1"/>
      <c r="K388" s="1"/>
      <c r="L388" s="1"/>
    </row>
    <row r="389" spans="1:12" ht="15.75" customHeight="1" x14ac:dyDescent="0.25">
      <c r="A389" s="1"/>
      <c r="B389" s="1"/>
      <c r="C389" s="1"/>
      <c r="D389" s="1"/>
      <c r="E389" s="1"/>
      <c r="F389" s="1"/>
      <c r="G389" s="1"/>
      <c r="H389" s="1"/>
      <c r="I389" s="1"/>
      <c r="J389" s="1"/>
      <c r="K389" s="1"/>
      <c r="L389" s="1"/>
    </row>
    <row r="390" spans="1:12" ht="15.75" customHeight="1" x14ac:dyDescent="0.25">
      <c r="A390" s="1"/>
      <c r="B390" s="1"/>
      <c r="C390" s="1"/>
      <c r="D390" s="1"/>
      <c r="E390" s="1"/>
      <c r="F390" s="1"/>
      <c r="G390" s="1"/>
      <c r="H390" s="1"/>
      <c r="I390" s="1"/>
      <c r="J390" s="1"/>
      <c r="K390" s="1"/>
      <c r="L390" s="1"/>
    </row>
    <row r="391" spans="1:12" ht="15.75" customHeight="1" x14ac:dyDescent="0.25">
      <c r="A391" s="1"/>
      <c r="B391" s="1"/>
      <c r="C391" s="1"/>
      <c r="D391" s="1"/>
      <c r="E391" s="1"/>
      <c r="F391" s="1"/>
      <c r="G391" s="1"/>
      <c r="H391" s="1"/>
      <c r="I391" s="1"/>
      <c r="J391" s="1"/>
      <c r="K391" s="1"/>
      <c r="L391" s="1"/>
    </row>
    <row r="392" spans="1:12" ht="15.75" customHeight="1" x14ac:dyDescent="0.25">
      <c r="A392" s="1"/>
      <c r="B392" s="1"/>
      <c r="C392" s="1"/>
      <c r="D392" s="1"/>
      <c r="E392" s="1"/>
      <c r="F392" s="1"/>
      <c r="G392" s="1"/>
      <c r="H392" s="1"/>
      <c r="I392" s="1"/>
      <c r="J392" s="1"/>
      <c r="K392" s="1"/>
      <c r="L392" s="1"/>
    </row>
    <row r="393" spans="1:12" ht="15.75" customHeight="1" x14ac:dyDescent="0.25">
      <c r="A393" s="1"/>
      <c r="B393" s="1"/>
      <c r="C393" s="1"/>
      <c r="D393" s="1"/>
      <c r="E393" s="1"/>
      <c r="F393" s="1"/>
      <c r="G393" s="1"/>
      <c r="H393" s="1"/>
      <c r="I393" s="1"/>
      <c r="J393" s="1"/>
      <c r="K393" s="1"/>
      <c r="L393" s="1"/>
    </row>
    <row r="394" spans="1:12" ht="15.75" customHeight="1" x14ac:dyDescent="0.25">
      <c r="A394" s="1"/>
      <c r="B394" s="1"/>
      <c r="C394" s="1"/>
      <c r="D394" s="1"/>
      <c r="E394" s="1"/>
      <c r="F394" s="1"/>
      <c r="G394" s="1"/>
      <c r="H394" s="1"/>
      <c r="I394" s="1"/>
      <c r="J394" s="1"/>
      <c r="K394" s="1"/>
      <c r="L394" s="1"/>
    </row>
    <row r="395" spans="1:12" ht="15.75" customHeight="1" x14ac:dyDescent="0.25">
      <c r="A395" s="1"/>
      <c r="B395" s="1"/>
      <c r="C395" s="1"/>
      <c r="D395" s="1"/>
      <c r="E395" s="1"/>
      <c r="F395" s="1"/>
      <c r="G395" s="1"/>
      <c r="H395" s="1"/>
      <c r="I395" s="1"/>
      <c r="J395" s="1"/>
      <c r="K395" s="1"/>
      <c r="L395" s="1"/>
    </row>
    <row r="396" spans="1:12" ht="15.75" customHeight="1" x14ac:dyDescent="0.25">
      <c r="A396" s="1"/>
      <c r="B396" s="1"/>
      <c r="C396" s="1"/>
      <c r="D396" s="1"/>
      <c r="E396" s="1"/>
      <c r="F396" s="1"/>
      <c r="G396" s="1"/>
      <c r="H396" s="1"/>
      <c r="I396" s="1"/>
      <c r="J396" s="1"/>
      <c r="K396" s="1"/>
      <c r="L396" s="1"/>
    </row>
    <row r="397" spans="1:12" ht="15.75" customHeight="1" x14ac:dyDescent="0.25">
      <c r="A397" s="1"/>
      <c r="B397" s="1"/>
      <c r="C397" s="1"/>
      <c r="D397" s="1"/>
      <c r="E397" s="1"/>
      <c r="F397" s="1"/>
      <c r="G397" s="1"/>
      <c r="H397" s="1"/>
      <c r="I397" s="1"/>
      <c r="J397" s="1"/>
      <c r="K397" s="1"/>
      <c r="L397" s="1"/>
    </row>
    <row r="398" spans="1:12" ht="15.75" customHeight="1" x14ac:dyDescent="0.25">
      <c r="A398" s="1"/>
      <c r="B398" s="1"/>
      <c r="C398" s="1"/>
      <c r="D398" s="1"/>
      <c r="E398" s="1"/>
      <c r="F398" s="1"/>
      <c r="G398" s="1"/>
      <c r="H398" s="1"/>
      <c r="I398" s="1"/>
      <c r="J398" s="1"/>
      <c r="K398" s="1"/>
      <c r="L398" s="1"/>
    </row>
    <row r="399" spans="1:12" ht="15.75" customHeight="1" x14ac:dyDescent="0.25">
      <c r="A399" s="1"/>
      <c r="B399" s="1"/>
      <c r="C399" s="1"/>
      <c r="D399" s="1"/>
      <c r="E399" s="1"/>
      <c r="F399" s="1"/>
      <c r="G399" s="1"/>
      <c r="H399" s="1"/>
      <c r="I399" s="1"/>
      <c r="J399" s="1"/>
      <c r="K399" s="1"/>
      <c r="L399" s="1"/>
    </row>
    <row r="400" spans="1:12" ht="15.75" customHeight="1" x14ac:dyDescent="0.25">
      <c r="A400" s="1"/>
      <c r="B400" s="1"/>
      <c r="C400" s="1"/>
      <c r="D400" s="1"/>
      <c r="E400" s="1"/>
      <c r="F400" s="1"/>
      <c r="G400" s="1"/>
      <c r="H400" s="1"/>
      <c r="I400" s="1"/>
      <c r="J400" s="1"/>
      <c r="K400" s="1"/>
      <c r="L400" s="1"/>
    </row>
    <row r="401" spans="1:12" ht="15.75" customHeight="1" x14ac:dyDescent="0.25">
      <c r="A401" s="1"/>
      <c r="B401" s="1"/>
      <c r="C401" s="1"/>
      <c r="D401" s="1"/>
      <c r="E401" s="1"/>
      <c r="F401" s="1"/>
      <c r="G401" s="1"/>
      <c r="H401" s="1"/>
      <c r="I401" s="1"/>
      <c r="J401" s="1"/>
      <c r="K401" s="1"/>
      <c r="L401" s="1"/>
    </row>
    <row r="402" spans="1:12" ht="15.75" customHeight="1" x14ac:dyDescent="0.25">
      <c r="A402" s="1"/>
      <c r="B402" s="1"/>
      <c r="C402" s="1"/>
      <c r="D402" s="1"/>
      <c r="E402" s="1"/>
      <c r="F402" s="1"/>
      <c r="G402" s="1"/>
      <c r="H402" s="1"/>
      <c r="I402" s="1"/>
      <c r="J402" s="1"/>
      <c r="K402" s="1"/>
      <c r="L402" s="1"/>
    </row>
    <row r="403" spans="1:12" ht="15.75" customHeight="1" x14ac:dyDescent="0.25">
      <c r="A403" s="1"/>
      <c r="B403" s="1"/>
      <c r="C403" s="1"/>
      <c r="D403" s="1"/>
      <c r="E403" s="1"/>
      <c r="F403" s="1"/>
      <c r="G403" s="1"/>
      <c r="H403" s="1"/>
      <c r="I403" s="1"/>
      <c r="J403" s="1"/>
      <c r="K403" s="1"/>
      <c r="L403" s="1"/>
    </row>
    <row r="404" spans="1:12" ht="15.75" customHeight="1" x14ac:dyDescent="0.25">
      <c r="A404" s="1"/>
      <c r="B404" s="1"/>
      <c r="C404" s="1"/>
      <c r="D404" s="1"/>
      <c r="E404" s="1"/>
      <c r="F404" s="1"/>
      <c r="G404" s="1"/>
      <c r="H404" s="1"/>
      <c r="I404" s="1"/>
      <c r="J404" s="1"/>
      <c r="K404" s="1"/>
      <c r="L404" s="1"/>
    </row>
    <row r="405" spans="1:12" ht="15.75" customHeight="1" x14ac:dyDescent="0.25">
      <c r="A405" s="1"/>
      <c r="B405" s="1"/>
      <c r="C405" s="1"/>
      <c r="D405" s="1"/>
      <c r="E405" s="1"/>
      <c r="F405" s="1"/>
      <c r="G405" s="1"/>
      <c r="H405" s="1"/>
      <c r="I405" s="1"/>
      <c r="J405" s="1"/>
      <c r="K405" s="1"/>
      <c r="L405" s="1"/>
    </row>
    <row r="406" spans="1:12" ht="15.75" customHeight="1" x14ac:dyDescent="0.25">
      <c r="A406" s="1"/>
      <c r="B406" s="1"/>
      <c r="C406" s="1"/>
      <c r="D406" s="1"/>
      <c r="E406" s="1"/>
      <c r="F406" s="1"/>
      <c r="G406" s="1"/>
      <c r="H406" s="1"/>
      <c r="I406" s="1"/>
      <c r="J406" s="1"/>
      <c r="K406" s="1"/>
      <c r="L406" s="1"/>
    </row>
    <row r="407" spans="1:12" ht="15.75" customHeight="1" x14ac:dyDescent="0.25">
      <c r="A407" s="1"/>
      <c r="B407" s="1"/>
      <c r="C407" s="1"/>
      <c r="D407" s="1"/>
      <c r="E407" s="1"/>
      <c r="F407" s="1"/>
      <c r="G407" s="1"/>
      <c r="H407" s="1"/>
      <c r="I407" s="1"/>
      <c r="J407" s="1"/>
      <c r="K407" s="1"/>
      <c r="L407" s="1"/>
    </row>
    <row r="408" spans="1:12" ht="15.75" customHeight="1" x14ac:dyDescent="0.25">
      <c r="A408" s="1"/>
      <c r="B408" s="1"/>
      <c r="C408" s="1"/>
      <c r="D408" s="1"/>
      <c r="E408" s="1"/>
      <c r="F408" s="1"/>
      <c r="G408" s="1"/>
      <c r="H408" s="1"/>
      <c r="I408" s="1"/>
      <c r="J408" s="1"/>
      <c r="K408" s="1"/>
      <c r="L408" s="1"/>
    </row>
    <row r="409" spans="1:12" ht="15.75" customHeight="1" x14ac:dyDescent="0.25">
      <c r="A409" s="1"/>
      <c r="B409" s="1"/>
      <c r="C409" s="1"/>
      <c r="D409" s="1"/>
      <c r="E409" s="1"/>
      <c r="F409" s="1"/>
      <c r="G409" s="1"/>
      <c r="H409" s="1"/>
      <c r="I409" s="1"/>
      <c r="J409" s="1"/>
      <c r="K409" s="1"/>
      <c r="L409" s="1"/>
    </row>
    <row r="410" spans="1:12" ht="15.75" customHeight="1" x14ac:dyDescent="0.25">
      <c r="A410" s="1"/>
      <c r="B410" s="1"/>
      <c r="C410" s="1"/>
      <c r="D410" s="1"/>
      <c r="E410" s="1"/>
      <c r="F410" s="1"/>
      <c r="G410" s="1"/>
      <c r="H410" s="1"/>
      <c r="I410" s="1"/>
      <c r="J410" s="1"/>
      <c r="K410" s="1"/>
      <c r="L410" s="1"/>
    </row>
    <row r="411" spans="1:12" ht="15.75" customHeight="1" x14ac:dyDescent="0.25">
      <c r="A411" s="1"/>
      <c r="B411" s="1"/>
      <c r="C411" s="1"/>
      <c r="D411" s="1"/>
      <c r="E411" s="1"/>
      <c r="F411" s="1"/>
      <c r="G411" s="1"/>
      <c r="H411" s="1"/>
      <c r="I411" s="1"/>
      <c r="J411" s="1"/>
      <c r="K411" s="1"/>
      <c r="L411" s="1"/>
    </row>
    <row r="412" spans="1:12" ht="15.75" customHeight="1" x14ac:dyDescent="0.25">
      <c r="A412" s="1"/>
      <c r="B412" s="1"/>
      <c r="C412" s="1"/>
      <c r="D412" s="1"/>
      <c r="E412" s="1"/>
      <c r="F412" s="1"/>
      <c r="G412" s="1"/>
      <c r="H412" s="1"/>
      <c r="I412" s="1"/>
      <c r="J412" s="1"/>
      <c r="K412" s="1"/>
      <c r="L412" s="1"/>
    </row>
    <row r="413" spans="1:12" ht="15.75" customHeight="1" x14ac:dyDescent="0.25">
      <c r="A413" s="1"/>
      <c r="B413" s="1"/>
      <c r="C413" s="1"/>
      <c r="D413" s="1"/>
      <c r="E413" s="1"/>
      <c r="F413" s="1"/>
      <c r="G413" s="1"/>
      <c r="H413" s="1"/>
      <c r="I413" s="1"/>
      <c r="J413" s="1"/>
      <c r="K413" s="1"/>
      <c r="L413" s="1"/>
    </row>
    <row r="414" spans="1:12" ht="15.75" customHeight="1" x14ac:dyDescent="0.25">
      <c r="A414" s="1"/>
      <c r="B414" s="1"/>
      <c r="C414" s="1"/>
      <c r="D414" s="1"/>
      <c r="E414" s="1"/>
      <c r="F414" s="1"/>
      <c r="G414" s="1"/>
      <c r="H414" s="1"/>
      <c r="I414" s="1"/>
      <c r="J414" s="1"/>
      <c r="K414" s="1"/>
      <c r="L414" s="1"/>
    </row>
    <row r="415" spans="1:12" ht="15.75" customHeight="1" x14ac:dyDescent="0.25">
      <c r="A415" s="1"/>
      <c r="B415" s="1"/>
      <c r="C415" s="1"/>
      <c r="D415" s="1"/>
      <c r="E415" s="1"/>
      <c r="F415" s="1"/>
      <c r="G415" s="1"/>
      <c r="H415" s="1"/>
      <c r="I415" s="1"/>
      <c r="J415" s="1"/>
      <c r="K415" s="1"/>
      <c r="L415" s="1"/>
    </row>
    <row r="416" spans="1:12" ht="15.75" customHeight="1" x14ac:dyDescent="0.25">
      <c r="A416" s="1"/>
      <c r="B416" s="1"/>
      <c r="C416" s="1"/>
      <c r="D416" s="1"/>
      <c r="E416" s="1"/>
      <c r="F416" s="1"/>
      <c r="G416" s="1"/>
      <c r="H416" s="1"/>
      <c r="I416" s="1"/>
      <c r="J416" s="1"/>
      <c r="K416" s="1"/>
      <c r="L416" s="1"/>
    </row>
    <row r="417" spans="1:12" ht="15.75" customHeight="1" x14ac:dyDescent="0.25">
      <c r="A417" s="1"/>
      <c r="B417" s="1"/>
      <c r="C417" s="1"/>
      <c r="D417" s="1"/>
      <c r="E417" s="1"/>
      <c r="F417" s="1"/>
      <c r="G417" s="1"/>
      <c r="H417" s="1"/>
      <c r="I417" s="1"/>
      <c r="J417" s="1"/>
      <c r="K417" s="1"/>
      <c r="L417" s="1"/>
    </row>
    <row r="418" spans="1:12" ht="15.75" customHeight="1" x14ac:dyDescent="0.25">
      <c r="A418" s="1"/>
      <c r="B418" s="1"/>
      <c r="C418" s="1"/>
      <c r="D418" s="1"/>
      <c r="E418" s="1"/>
      <c r="F418" s="1"/>
      <c r="G418" s="1"/>
      <c r="H418" s="1"/>
      <c r="I418" s="1"/>
      <c r="J418" s="1"/>
      <c r="K418" s="1"/>
      <c r="L418" s="1"/>
    </row>
    <row r="419" spans="1:12" ht="15.75" customHeight="1" x14ac:dyDescent="0.25">
      <c r="A419" s="1"/>
      <c r="B419" s="1"/>
      <c r="C419" s="1"/>
      <c r="D419" s="1"/>
      <c r="E419" s="1"/>
      <c r="F419" s="1"/>
      <c r="G419" s="1"/>
      <c r="H419" s="1"/>
      <c r="I419" s="1"/>
      <c r="J419" s="1"/>
      <c r="K419" s="1"/>
      <c r="L419" s="1"/>
    </row>
    <row r="420" spans="1:12" ht="15.75" customHeight="1" x14ac:dyDescent="0.25">
      <c r="A420" s="1"/>
      <c r="B420" s="1"/>
      <c r="C420" s="1"/>
      <c r="D420" s="1"/>
      <c r="E420" s="1"/>
      <c r="F420" s="1"/>
      <c r="G420" s="1"/>
      <c r="H420" s="1"/>
      <c r="I420" s="1"/>
      <c r="J420" s="1"/>
      <c r="K420" s="1"/>
      <c r="L420" s="1"/>
    </row>
    <row r="421" spans="1:12" ht="15.75" customHeight="1" x14ac:dyDescent="0.25">
      <c r="A421" s="1"/>
      <c r="B421" s="1"/>
      <c r="C421" s="1"/>
      <c r="D421" s="1"/>
      <c r="E421" s="1"/>
      <c r="F421" s="1"/>
      <c r="G421" s="1"/>
      <c r="H421" s="1"/>
      <c r="I421" s="1"/>
      <c r="J421" s="1"/>
      <c r="K421" s="1"/>
      <c r="L421" s="1"/>
    </row>
    <row r="422" spans="1:12" ht="15.75" customHeight="1" x14ac:dyDescent="0.25">
      <c r="A422" s="1"/>
      <c r="B422" s="1"/>
      <c r="C422" s="1"/>
      <c r="D422" s="1"/>
      <c r="E422" s="1"/>
      <c r="F422" s="1"/>
      <c r="G422" s="1"/>
      <c r="H422" s="1"/>
      <c r="I422" s="1"/>
      <c r="J422" s="1"/>
      <c r="K422" s="1"/>
      <c r="L422" s="1"/>
    </row>
    <row r="423" spans="1:12" ht="15.75" customHeight="1" x14ac:dyDescent="0.25">
      <c r="A423" s="1"/>
      <c r="B423" s="1"/>
      <c r="C423" s="1"/>
      <c r="D423" s="1"/>
      <c r="E423" s="1"/>
      <c r="F423" s="1"/>
      <c r="G423" s="1"/>
      <c r="H423" s="1"/>
      <c r="I423" s="1"/>
      <c r="J423" s="1"/>
      <c r="K423" s="1"/>
      <c r="L423" s="1"/>
    </row>
    <row r="424" spans="1:12" ht="15.75" customHeight="1" x14ac:dyDescent="0.25">
      <c r="A424" s="1"/>
      <c r="B424" s="1"/>
      <c r="C424" s="1"/>
      <c r="D424" s="1"/>
      <c r="E424" s="1"/>
      <c r="F424" s="1"/>
      <c r="G424" s="1"/>
      <c r="H424" s="1"/>
      <c r="I424" s="1"/>
      <c r="J424" s="1"/>
      <c r="K424" s="1"/>
      <c r="L424" s="1"/>
    </row>
    <row r="425" spans="1:12" ht="15.75" customHeight="1" x14ac:dyDescent="0.25">
      <c r="A425" s="1"/>
      <c r="B425" s="1"/>
      <c r="C425" s="1"/>
      <c r="D425" s="1"/>
      <c r="E425" s="1"/>
      <c r="F425" s="1"/>
      <c r="G425" s="1"/>
      <c r="H425" s="1"/>
      <c r="I425" s="1"/>
      <c r="J425" s="1"/>
      <c r="K425" s="1"/>
      <c r="L425" s="1"/>
    </row>
    <row r="426" spans="1:12" ht="15.75" customHeight="1" x14ac:dyDescent="0.25">
      <c r="A426" s="1"/>
      <c r="B426" s="1"/>
      <c r="C426" s="1"/>
      <c r="D426" s="1"/>
      <c r="E426" s="1"/>
      <c r="F426" s="1"/>
      <c r="G426" s="1"/>
      <c r="H426" s="1"/>
      <c r="I426" s="1"/>
      <c r="J426" s="1"/>
      <c r="K426" s="1"/>
      <c r="L426" s="1"/>
    </row>
    <row r="427" spans="1:12" ht="15.75" customHeight="1" x14ac:dyDescent="0.25">
      <c r="A427" s="1"/>
      <c r="B427" s="1"/>
      <c r="C427" s="1"/>
      <c r="D427" s="1"/>
      <c r="E427" s="1"/>
      <c r="F427" s="1"/>
      <c r="G427" s="1"/>
      <c r="H427" s="1"/>
      <c r="I427" s="1"/>
      <c r="J427" s="1"/>
      <c r="K427" s="1"/>
      <c r="L427" s="1"/>
    </row>
    <row r="428" spans="1:12" ht="15.75" customHeight="1" x14ac:dyDescent="0.25">
      <c r="A428" s="1"/>
      <c r="B428" s="1"/>
      <c r="C428" s="1"/>
      <c r="D428" s="1"/>
      <c r="E428" s="1"/>
      <c r="F428" s="1"/>
      <c r="G428" s="1"/>
      <c r="H428" s="1"/>
      <c r="I428" s="1"/>
      <c r="J428" s="1"/>
      <c r="K428" s="1"/>
      <c r="L428" s="1"/>
    </row>
    <row r="429" spans="1:12" ht="15.75" customHeight="1" x14ac:dyDescent="0.25">
      <c r="A429" s="1"/>
      <c r="B429" s="1"/>
      <c r="C429" s="1"/>
      <c r="D429" s="1"/>
      <c r="E429" s="1"/>
      <c r="F429" s="1"/>
      <c r="G429" s="1"/>
      <c r="H429" s="1"/>
      <c r="I429" s="1"/>
      <c r="J429" s="1"/>
      <c r="K429" s="1"/>
      <c r="L429" s="1"/>
    </row>
    <row r="430" spans="1:12" ht="15.75" customHeight="1" x14ac:dyDescent="0.25">
      <c r="A430" s="1"/>
      <c r="B430" s="1"/>
      <c r="C430" s="1"/>
      <c r="D430" s="1"/>
      <c r="E430" s="1"/>
      <c r="F430" s="1"/>
      <c r="G430" s="1"/>
      <c r="H430" s="1"/>
      <c r="I430" s="1"/>
      <c r="J430" s="1"/>
      <c r="K430" s="1"/>
      <c r="L430" s="1"/>
    </row>
    <row r="431" spans="1:12" ht="15.75" customHeight="1" x14ac:dyDescent="0.25">
      <c r="A431" s="1"/>
      <c r="B431" s="1"/>
      <c r="C431" s="1"/>
      <c r="D431" s="1"/>
      <c r="E431" s="1"/>
      <c r="F431" s="1"/>
      <c r="G431" s="1"/>
      <c r="H431" s="1"/>
      <c r="I431" s="1"/>
      <c r="J431" s="1"/>
      <c r="K431" s="1"/>
      <c r="L431" s="1"/>
    </row>
    <row r="432" spans="1:12" ht="15.75" customHeight="1" x14ac:dyDescent="0.25">
      <c r="A432" s="1"/>
      <c r="B432" s="1"/>
      <c r="C432" s="1"/>
      <c r="D432" s="1"/>
      <c r="E432" s="1"/>
      <c r="F432" s="1"/>
      <c r="G432" s="1"/>
      <c r="H432" s="1"/>
      <c r="I432" s="1"/>
      <c r="J432" s="1"/>
      <c r="K432" s="1"/>
      <c r="L432" s="1"/>
    </row>
    <row r="433" spans="1:12" ht="15.75" customHeight="1" x14ac:dyDescent="0.25">
      <c r="A433" s="1"/>
      <c r="B433" s="1"/>
      <c r="C433" s="1"/>
      <c r="D433" s="1"/>
      <c r="E433" s="1"/>
      <c r="F433" s="1"/>
      <c r="G433" s="1"/>
      <c r="H433" s="1"/>
      <c r="I433" s="1"/>
      <c r="J433" s="1"/>
      <c r="K433" s="1"/>
      <c r="L433" s="1"/>
    </row>
    <row r="434" spans="1:12" ht="15.75" customHeight="1" x14ac:dyDescent="0.25">
      <c r="A434" s="1"/>
      <c r="B434" s="1"/>
      <c r="C434" s="1"/>
      <c r="D434" s="1"/>
      <c r="E434" s="1"/>
      <c r="F434" s="1"/>
      <c r="G434" s="1"/>
      <c r="H434" s="1"/>
      <c r="I434" s="1"/>
      <c r="J434" s="1"/>
      <c r="K434" s="1"/>
      <c r="L434" s="1"/>
    </row>
    <row r="435" spans="1:12" ht="15.75" customHeight="1" x14ac:dyDescent="0.25">
      <c r="A435" s="1"/>
      <c r="B435" s="1"/>
      <c r="C435" s="1"/>
      <c r="D435" s="1"/>
      <c r="E435" s="1"/>
      <c r="F435" s="1"/>
      <c r="G435" s="1"/>
      <c r="H435" s="1"/>
      <c r="I435" s="1"/>
      <c r="J435" s="1"/>
      <c r="K435" s="1"/>
      <c r="L435" s="1"/>
    </row>
    <row r="436" spans="1:12" ht="15.75" customHeight="1" x14ac:dyDescent="0.25">
      <c r="A436" s="1"/>
      <c r="B436" s="1"/>
      <c r="C436" s="1"/>
      <c r="D436" s="1"/>
      <c r="E436" s="1"/>
      <c r="F436" s="1"/>
      <c r="G436" s="1"/>
      <c r="H436" s="1"/>
      <c r="I436" s="1"/>
      <c r="J436" s="1"/>
      <c r="K436" s="1"/>
      <c r="L436" s="1"/>
    </row>
    <row r="437" spans="1:12" ht="15.75" customHeight="1" x14ac:dyDescent="0.25">
      <c r="A437" s="1"/>
      <c r="B437" s="1"/>
      <c r="C437" s="1"/>
      <c r="D437" s="1"/>
      <c r="E437" s="1"/>
      <c r="F437" s="1"/>
      <c r="G437" s="1"/>
      <c r="H437" s="1"/>
      <c r="I437" s="1"/>
      <c r="J437" s="1"/>
      <c r="K437" s="1"/>
      <c r="L437" s="1"/>
    </row>
    <row r="438" spans="1:12" ht="15.75" customHeight="1" x14ac:dyDescent="0.25">
      <c r="A438" s="1"/>
      <c r="B438" s="1"/>
      <c r="C438" s="1"/>
      <c r="D438" s="1"/>
      <c r="E438" s="1"/>
      <c r="F438" s="1"/>
      <c r="G438" s="1"/>
      <c r="H438" s="1"/>
      <c r="I438" s="1"/>
      <c r="J438" s="1"/>
      <c r="K438" s="1"/>
      <c r="L438" s="1"/>
    </row>
    <row r="439" spans="1:12" ht="15.75" customHeight="1" x14ac:dyDescent="0.25">
      <c r="A439" s="1"/>
      <c r="B439" s="1"/>
      <c r="C439" s="1"/>
      <c r="D439" s="1"/>
      <c r="E439" s="1"/>
      <c r="F439" s="1"/>
      <c r="G439" s="1"/>
      <c r="H439" s="1"/>
      <c r="I439" s="1"/>
      <c r="J439" s="1"/>
      <c r="K439" s="1"/>
      <c r="L439" s="1"/>
    </row>
    <row r="440" spans="1:12" ht="15.75" customHeight="1" x14ac:dyDescent="0.25">
      <c r="A440" s="1"/>
      <c r="B440" s="1"/>
      <c r="C440" s="1"/>
      <c r="D440" s="1"/>
      <c r="E440" s="1"/>
      <c r="F440" s="1"/>
      <c r="G440" s="1"/>
      <c r="H440" s="1"/>
      <c r="I440" s="1"/>
      <c r="J440" s="1"/>
      <c r="K440" s="1"/>
      <c r="L440" s="1"/>
    </row>
    <row r="441" spans="1:12" ht="15.75" customHeight="1" x14ac:dyDescent="0.25">
      <c r="A441" s="1"/>
      <c r="B441" s="1"/>
      <c r="C441" s="1"/>
      <c r="D441" s="1"/>
      <c r="E441" s="1"/>
      <c r="F441" s="1"/>
      <c r="G441" s="1"/>
      <c r="H441" s="1"/>
      <c r="I441" s="1"/>
      <c r="J441" s="1"/>
      <c r="K441" s="1"/>
      <c r="L441" s="1"/>
    </row>
    <row r="442" spans="1:12" ht="15.75" customHeight="1" x14ac:dyDescent="0.25">
      <c r="A442" s="1"/>
      <c r="B442" s="1"/>
      <c r="C442" s="1"/>
      <c r="D442" s="1"/>
      <c r="E442" s="1"/>
      <c r="F442" s="1"/>
      <c r="G442" s="1"/>
      <c r="H442" s="1"/>
      <c r="I442" s="1"/>
      <c r="J442" s="1"/>
      <c r="K442" s="1"/>
      <c r="L442" s="1"/>
    </row>
    <row r="443" spans="1:12" ht="15.75" customHeight="1" x14ac:dyDescent="0.25">
      <c r="A443" s="1"/>
      <c r="B443" s="1"/>
      <c r="C443" s="1"/>
      <c r="D443" s="1"/>
      <c r="E443" s="1"/>
      <c r="F443" s="1"/>
      <c r="G443" s="1"/>
      <c r="H443" s="1"/>
      <c r="I443" s="1"/>
      <c r="J443" s="1"/>
      <c r="K443" s="1"/>
      <c r="L443" s="1"/>
    </row>
    <row r="444" spans="1:12" ht="15.75" customHeight="1" x14ac:dyDescent="0.25">
      <c r="A444" s="1"/>
      <c r="B444" s="1"/>
      <c r="C444" s="1"/>
      <c r="D444" s="1"/>
      <c r="E444" s="1"/>
      <c r="F444" s="1"/>
      <c r="G444" s="1"/>
      <c r="H444" s="1"/>
      <c r="I444" s="1"/>
      <c r="J444" s="1"/>
      <c r="K444" s="1"/>
      <c r="L444" s="1"/>
    </row>
    <row r="445" spans="1:12" ht="15.75" customHeight="1" x14ac:dyDescent="0.25">
      <c r="A445" s="1"/>
      <c r="B445" s="1"/>
      <c r="C445" s="1"/>
      <c r="D445" s="1"/>
      <c r="E445" s="1"/>
      <c r="F445" s="1"/>
      <c r="G445" s="1"/>
      <c r="H445" s="1"/>
      <c r="I445" s="1"/>
      <c r="J445" s="1"/>
      <c r="K445" s="1"/>
      <c r="L445" s="1"/>
    </row>
    <row r="446" spans="1:12" ht="15.75" customHeight="1" x14ac:dyDescent="0.25">
      <c r="A446" s="1"/>
      <c r="B446" s="1"/>
      <c r="C446" s="1"/>
      <c r="D446" s="1"/>
      <c r="E446" s="1"/>
      <c r="F446" s="1"/>
      <c r="G446" s="1"/>
      <c r="H446" s="1"/>
      <c r="I446" s="1"/>
      <c r="J446" s="1"/>
      <c r="K446" s="1"/>
      <c r="L446" s="1"/>
    </row>
    <row r="447" spans="1:12" ht="15.75" customHeight="1" x14ac:dyDescent="0.25">
      <c r="A447" s="1"/>
      <c r="B447" s="1"/>
      <c r="C447" s="1"/>
      <c r="D447" s="1"/>
      <c r="E447" s="1"/>
      <c r="F447" s="1"/>
      <c r="G447" s="1"/>
      <c r="H447" s="1"/>
      <c r="I447" s="1"/>
      <c r="J447" s="1"/>
      <c r="K447" s="1"/>
      <c r="L447" s="1"/>
    </row>
    <row r="448" spans="1:12" ht="15.75" customHeight="1" x14ac:dyDescent="0.25">
      <c r="A448" s="1"/>
      <c r="B448" s="1"/>
      <c r="C448" s="1"/>
      <c r="D448" s="1"/>
      <c r="E448" s="1"/>
      <c r="F448" s="1"/>
      <c r="G448" s="1"/>
      <c r="H448" s="1"/>
      <c r="I448" s="1"/>
      <c r="J448" s="1"/>
      <c r="K448" s="1"/>
      <c r="L448" s="1"/>
    </row>
    <row r="449" spans="1:12" ht="15.75" customHeight="1" x14ac:dyDescent="0.25">
      <c r="A449" s="1"/>
      <c r="B449" s="1"/>
      <c r="C449" s="1"/>
      <c r="D449" s="1"/>
      <c r="E449" s="1"/>
      <c r="F449" s="1"/>
      <c r="G449" s="1"/>
      <c r="H449" s="1"/>
      <c r="I449" s="1"/>
      <c r="J449" s="1"/>
      <c r="K449" s="1"/>
      <c r="L449" s="1"/>
    </row>
    <row r="450" spans="1:12" ht="15.75" customHeight="1" x14ac:dyDescent="0.25">
      <c r="A450" s="1"/>
      <c r="B450" s="1"/>
      <c r="C450" s="1"/>
      <c r="D450" s="1"/>
      <c r="E450" s="1"/>
      <c r="F450" s="1"/>
      <c r="G450" s="1"/>
      <c r="H450" s="1"/>
      <c r="I450" s="1"/>
      <c r="J450" s="1"/>
      <c r="K450" s="1"/>
      <c r="L450" s="1"/>
    </row>
    <row r="451" spans="1:12" ht="15.75" customHeight="1" x14ac:dyDescent="0.25">
      <c r="A451" s="1"/>
      <c r="B451" s="1"/>
      <c r="C451" s="1"/>
      <c r="D451" s="1"/>
      <c r="E451" s="1"/>
      <c r="F451" s="1"/>
      <c r="G451" s="1"/>
      <c r="H451" s="1"/>
      <c r="I451" s="1"/>
      <c r="J451" s="1"/>
      <c r="K451" s="1"/>
      <c r="L451" s="1"/>
    </row>
    <row r="452" spans="1:12" ht="15.75" customHeight="1" x14ac:dyDescent="0.25">
      <c r="A452" s="1"/>
      <c r="B452" s="1"/>
      <c r="C452" s="1"/>
      <c r="D452" s="1"/>
      <c r="E452" s="1"/>
      <c r="F452" s="1"/>
      <c r="G452" s="1"/>
      <c r="H452" s="1"/>
      <c r="I452" s="1"/>
      <c r="J452" s="1"/>
      <c r="K452" s="1"/>
      <c r="L452" s="1"/>
    </row>
    <row r="453" spans="1:12" ht="15.75" customHeight="1" x14ac:dyDescent="0.25">
      <c r="A453" s="1"/>
      <c r="B453" s="1"/>
      <c r="C453" s="1"/>
      <c r="D453" s="1"/>
      <c r="E453" s="1"/>
      <c r="F453" s="1"/>
      <c r="G453" s="1"/>
      <c r="H453" s="1"/>
      <c r="I453" s="1"/>
      <c r="J453" s="1"/>
      <c r="K453" s="1"/>
      <c r="L453" s="1"/>
    </row>
    <row r="454" spans="1:12" ht="15.75" customHeight="1" x14ac:dyDescent="0.25">
      <c r="A454" s="1"/>
      <c r="B454" s="1"/>
      <c r="C454" s="1"/>
      <c r="D454" s="1"/>
      <c r="E454" s="1"/>
      <c r="F454" s="1"/>
      <c r="G454" s="1"/>
      <c r="H454" s="1"/>
      <c r="I454" s="1"/>
      <c r="J454" s="1"/>
      <c r="K454" s="1"/>
      <c r="L454" s="1"/>
    </row>
    <row r="455" spans="1:12" ht="15.75" customHeight="1" x14ac:dyDescent="0.25">
      <c r="A455" s="1"/>
      <c r="B455" s="1"/>
      <c r="C455" s="1"/>
      <c r="D455" s="1"/>
      <c r="E455" s="1"/>
      <c r="F455" s="1"/>
      <c r="G455" s="1"/>
      <c r="H455" s="1"/>
      <c r="I455" s="1"/>
      <c r="J455" s="1"/>
      <c r="K455" s="1"/>
      <c r="L455" s="1"/>
    </row>
    <row r="456" spans="1:12" ht="15.75" customHeight="1" x14ac:dyDescent="0.25">
      <c r="A456" s="1"/>
      <c r="B456" s="1"/>
      <c r="C456" s="1"/>
      <c r="D456" s="1"/>
      <c r="E456" s="1"/>
      <c r="F456" s="1"/>
      <c r="G456" s="1"/>
      <c r="H456" s="1"/>
      <c r="I456" s="1"/>
      <c r="J456" s="1"/>
      <c r="K456" s="1"/>
      <c r="L456" s="1"/>
    </row>
    <row r="457" spans="1:12" ht="15.75" customHeight="1" x14ac:dyDescent="0.25">
      <c r="A457" s="1"/>
      <c r="B457" s="1"/>
      <c r="C457" s="1"/>
      <c r="D457" s="1"/>
      <c r="E457" s="1"/>
      <c r="F457" s="1"/>
      <c r="G457" s="1"/>
      <c r="H457" s="1"/>
      <c r="I457" s="1"/>
      <c r="J457" s="1"/>
      <c r="K457" s="1"/>
      <c r="L457" s="1"/>
    </row>
    <row r="458" spans="1:12" ht="15.75" customHeight="1" x14ac:dyDescent="0.25">
      <c r="A458" s="1"/>
      <c r="B458" s="1"/>
      <c r="C458" s="1"/>
      <c r="D458" s="1"/>
      <c r="E458" s="1"/>
      <c r="F458" s="1"/>
      <c r="G458" s="1"/>
      <c r="H458" s="1"/>
      <c r="I458" s="1"/>
      <c r="J458" s="1"/>
      <c r="K458" s="1"/>
      <c r="L458" s="1"/>
    </row>
    <row r="459" spans="1:12" ht="15.75" customHeight="1" x14ac:dyDescent="0.25">
      <c r="A459" s="1"/>
      <c r="B459" s="1"/>
      <c r="C459" s="1"/>
      <c r="D459" s="1"/>
      <c r="E459" s="1"/>
      <c r="F459" s="1"/>
      <c r="G459" s="1"/>
      <c r="H459" s="1"/>
      <c r="I459" s="1"/>
      <c r="J459" s="1"/>
      <c r="K459" s="1"/>
      <c r="L459" s="1"/>
    </row>
    <row r="460" spans="1:12" ht="15.75" customHeight="1" x14ac:dyDescent="0.25">
      <c r="A460" s="1"/>
      <c r="B460" s="1"/>
      <c r="C460" s="1"/>
      <c r="D460" s="1"/>
      <c r="E460" s="1"/>
      <c r="F460" s="1"/>
      <c r="G460" s="1"/>
      <c r="H460" s="1"/>
      <c r="I460" s="1"/>
      <c r="J460" s="1"/>
      <c r="K460" s="1"/>
      <c r="L460" s="1"/>
    </row>
    <row r="461" spans="1:12" ht="15.75" customHeight="1" x14ac:dyDescent="0.25">
      <c r="A461" s="1"/>
      <c r="B461" s="1"/>
      <c r="C461" s="1"/>
      <c r="D461" s="1"/>
      <c r="E461" s="1"/>
      <c r="F461" s="1"/>
      <c r="G461" s="1"/>
      <c r="H461" s="1"/>
      <c r="I461" s="1"/>
      <c r="J461" s="1"/>
      <c r="K461" s="1"/>
      <c r="L461" s="1"/>
    </row>
    <row r="462" spans="1:12" ht="15.75" customHeight="1" x14ac:dyDescent="0.25">
      <c r="A462" s="1"/>
      <c r="B462" s="1"/>
      <c r="C462" s="1"/>
      <c r="D462" s="1"/>
      <c r="E462" s="1"/>
      <c r="F462" s="1"/>
      <c r="G462" s="1"/>
      <c r="H462" s="1"/>
      <c r="I462" s="1"/>
      <c r="J462" s="1"/>
      <c r="K462" s="1"/>
      <c r="L462" s="1"/>
    </row>
    <row r="463" spans="1:12" ht="15.75" customHeight="1" x14ac:dyDescent="0.25">
      <c r="A463" s="1"/>
      <c r="B463" s="1"/>
      <c r="C463" s="1"/>
      <c r="D463" s="1"/>
      <c r="E463" s="1"/>
      <c r="F463" s="1"/>
      <c r="G463" s="1"/>
      <c r="H463" s="1"/>
      <c r="I463" s="1"/>
      <c r="J463" s="1"/>
      <c r="K463" s="1"/>
      <c r="L463" s="1"/>
    </row>
    <row r="464" spans="1:12" ht="15.75" customHeight="1" x14ac:dyDescent="0.25">
      <c r="A464" s="1"/>
      <c r="B464" s="1"/>
      <c r="C464" s="1"/>
      <c r="D464" s="1"/>
      <c r="E464" s="1"/>
      <c r="F464" s="1"/>
      <c r="G464" s="1"/>
      <c r="H464" s="1"/>
      <c r="I464" s="1"/>
      <c r="J464" s="1"/>
      <c r="K464" s="1"/>
      <c r="L464" s="1"/>
    </row>
    <row r="465" spans="1:12" ht="15.75" customHeight="1" x14ac:dyDescent="0.25">
      <c r="A465" s="1"/>
      <c r="B465" s="1"/>
      <c r="C465" s="1"/>
      <c r="D465" s="1"/>
      <c r="E465" s="1"/>
      <c r="F465" s="1"/>
      <c r="G465" s="1"/>
      <c r="H465" s="1"/>
      <c r="I465" s="1"/>
      <c r="J465" s="1"/>
      <c r="K465" s="1"/>
      <c r="L465" s="1"/>
    </row>
    <row r="466" spans="1:12" ht="15.75" customHeight="1" x14ac:dyDescent="0.25">
      <c r="A466" s="1"/>
      <c r="B466" s="1"/>
      <c r="C466" s="1"/>
      <c r="D466" s="1"/>
      <c r="E466" s="1"/>
      <c r="F466" s="1"/>
      <c r="G466" s="1"/>
      <c r="H466" s="1"/>
      <c r="I466" s="1"/>
      <c r="J466" s="1"/>
      <c r="K466" s="1"/>
      <c r="L466" s="1"/>
    </row>
    <row r="467" spans="1:12" ht="15.75" customHeight="1" x14ac:dyDescent="0.25">
      <c r="A467" s="1"/>
      <c r="B467" s="1"/>
      <c r="C467" s="1"/>
      <c r="D467" s="1"/>
      <c r="E467" s="1"/>
      <c r="F467" s="1"/>
      <c r="G467" s="1"/>
      <c r="H467" s="1"/>
      <c r="I467" s="1"/>
      <c r="J467" s="1"/>
      <c r="K467" s="1"/>
      <c r="L467" s="1"/>
    </row>
    <row r="468" spans="1:12" ht="15.75" customHeight="1" x14ac:dyDescent="0.25">
      <c r="A468" s="1"/>
      <c r="B468" s="1"/>
      <c r="C468" s="1"/>
      <c r="D468" s="1"/>
      <c r="E468" s="1"/>
      <c r="F468" s="1"/>
      <c r="G468" s="1"/>
      <c r="H468" s="1"/>
      <c r="I468" s="1"/>
      <c r="J468" s="1"/>
      <c r="K468" s="1"/>
      <c r="L468" s="1"/>
    </row>
    <row r="469" spans="1:12" ht="15.75" customHeight="1" x14ac:dyDescent="0.25">
      <c r="A469" s="1"/>
      <c r="B469" s="1"/>
      <c r="C469" s="1"/>
      <c r="D469" s="1"/>
      <c r="E469" s="1"/>
      <c r="F469" s="1"/>
      <c r="G469" s="1"/>
      <c r="H469" s="1"/>
      <c r="I469" s="1"/>
      <c r="J469" s="1"/>
      <c r="K469" s="1"/>
      <c r="L469" s="1"/>
    </row>
    <row r="470" spans="1:12" ht="15.75" customHeight="1" x14ac:dyDescent="0.25">
      <c r="A470" s="1"/>
      <c r="B470" s="1"/>
      <c r="C470" s="1"/>
      <c r="D470" s="1"/>
      <c r="E470" s="1"/>
      <c r="F470" s="1"/>
      <c r="G470" s="1"/>
      <c r="H470" s="1"/>
      <c r="I470" s="1"/>
      <c r="J470" s="1"/>
      <c r="K470" s="1"/>
      <c r="L470" s="1"/>
    </row>
    <row r="471" spans="1:12" ht="15.75" customHeight="1" x14ac:dyDescent="0.25">
      <c r="A471" s="1"/>
      <c r="B471" s="1"/>
      <c r="C471" s="1"/>
      <c r="D471" s="1"/>
      <c r="E471" s="1"/>
      <c r="F471" s="1"/>
      <c r="G471" s="1"/>
      <c r="H471" s="1"/>
      <c r="I471" s="1"/>
      <c r="J471" s="1"/>
      <c r="K471" s="1"/>
      <c r="L471" s="1"/>
    </row>
    <row r="472" spans="1:12" ht="15.75" customHeight="1" x14ac:dyDescent="0.25">
      <c r="A472" s="1"/>
      <c r="B472" s="1"/>
      <c r="C472" s="1"/>
      <c r="D472" s="1"/>
      <c r="E472" s="1"/>
      <c r="F472" s="1"/>
      <c r="G472" s="1"/>
      <c r="H472" s="1"/>
      <c r="I472" s="1"/>
      <c r="J472" s="1"/>
      <c r="K472" s="1"/>
      <c r="L472" s="1"/>
    </row>
    <row r="473" spans="1:12" ht="15.75" customHeight="1" x14ac:dyDescent="0.25">
      <c r="A473" s="1"/>
      <c r="B473" s="1"/>
      <c r="C473" s="1"/>
      <c r="D473" s="1"/>
      <c r="E473" s="1"/>
      <c r="F473" s="1"/>
      <c r="G473" s="1"/>
      <c r="H473" s="1"/>
      <c r="I473" s="1"/>
      <c r="J473" s="1"/>
      <c r="K473" s="1"/>
      <c r="L473" s="1"/>
    </row>
    <row r="474" spans="1:12" ht="15.75" customHeight="1" x14ac:dyDescent="0.25">
      <c r="A474" s="1"/>
      <c r="B474" s="1"/>
      <c r="C474" s="1"/>
      <c r="D474" s="1"/>
      <c r="E474" s="1"/>
      <c r="F474" s="1"/>
      <c r="G474" s="1"/>
      <c r="H474" s="1"/>
      <c r="I474" s="1"/>
      <c r="J474" s="1"/>
      <c r="K474" s="1"/>
      <c r="L474" s="1"/>
    </row>
    <row r="475" spans="1:12" ht="15.75" customHeight="1" x14ac:dyDescent="0.25">
      <c r="A475" s="1"/>
      <c r="B475" s="1"/>
      <c r="C475" s="1"/>
      <c r="D475" s="1"/>
      <c r="E475" s="1"/>
      <c r="F475" s="1"/>
      <c r="G475" s="1"/>
      <c r="H475" s="1"/>
      <c r="I475" s="1"/>
      <c r="J475" s="1"/>
      <c r="K475" s="1"/>
      <c r="L475" s="1"/>
    </row>
    <row r="476" spans="1:12" ht="15.75" customHeight="1" x14ac:dyDescent="0.25">
      <c r="A476" s="1"/>
      <c r="B476" s="1"/>
      <c r="C476" s="1"/>
      <c r="D476" s="1"/>
      <c r="E476" s="1"/>
      <c r="F476" s="1"/>
      <c r="G476" s="1"/>
      <c r="H476" s="1"/>
      <c r="I476" s="1"/>
      <c r="J476" s="1"/>
      <c r="K476" s="1"/>
      <c r="L476" s="1"/>
    </row>
    <row r="477" spans="1:12" ht="15.75" customHeight="1" x14ac:dyDescent="0.25">
      <c r="A477" s="1"/>
      <c r="B477" s="1"/>
      <c r="C477" s="1"/>
      <c r="D477" s="1"/>
      <c r="E477" s="1"/>
      <c r="F477" s="1"/>
      <c r="G477" s="1"/>
      <c r="H477" s="1"/>
      <c r="I477" s="1"/>
      <c r="J477" s="1"/>
      <c r="K477" s="1"/>
      <c r="L477" s="1"/>
    </row>
    <row r="478" spans="1:12" ht="15.75" customHeight="1" x14ac:dyDescent="0.25">
      <c r="A478" s="1"/>
      <c r="B478" s="1"/>
      <c r="C478" s="1"/>
      <c r="D478" s="1"/>
      <c r="E478" s="1"/>
      <c r="F478" s="1"/>
      <c r="G478" s="1"/>
      <c r="H478" s="1"/>
      <c r="I478" s="1"/>
      <c r="J478" s="1"/>
      <c r="K478" s="1"/>
      <c r="L478" s="1"/>
    </row>
    <row r="479" spans="1:12" ht="15.75" customHeight="1" x14ac:dyDescent="0.25">
      <c r="A479" s="1"/>
      <c r="B479" s="1"/>
      <c r="C479" s="1"/>
      <c r="D479" s="1"/>
      <c r="E479" s="1"/>
      <c r="F479" s="1"/>
      <c r="G479" s="1"/>
      <c r="H479" s="1"/>
      <c r="I479" s="1"/>
      <c r="J479" s="1"/>
      <c r="K479" s="1"/>
      <c r="L479" s="1"/>
    </row>
    <row r="480" spans="1:12" ht="15.75" customHeight="1" x14ac:dyDescent="0.25">
      <c r="A480" s="1"/>
      <c r="B480" s="1"/>
      <c r="C480" s="1"/>
      <c r="D480" s="1"/>
      <c r="E480" s="1"/>
      <c r="F480" s="1"/>
      <c r="G480" s="1"/>
      <c r="H480" s="1"/>
      <c r="I480" s="1"/>
      <c r="J480" s="1"/>
      <c r="K480" s="1"/>
      <c r="L480" s="1"/>
    </row>
    <row r="481" spans="1:12" ht="15.75" customHeight="1" x14ac:dyDescent="0.25">
      <c r="A481" s="1"/>
      <c r="B481" s="1"/>
      <c r="C481" s="1"/>
      <c r="D481" s="1"/>
      <c r="E481" s="1"/>
      <c r="F481" s="1"/>
      <c r="G481" s="1"/>
      <c r="H481" s="1"/>
      <c r="I481" s="1"/>
      <c r="J481" s="1"/>
      <c r="K481" s="1"/>
      <c r="L481" s="1"/>
    </row>
    <row r="482" spans="1:12" ht="15.75" customHeight="1" x14ac:dyDescent="0.25">
      <c r="A482" s="1"/>
      <c r="B482" s="1"/>
      <c r="C482" s="1"/>
      <c r="D482" s="1"/>
      <c r="E482" s="1"/>
      <c r="F482" s="1"/>
      <c r="G482" s="1"/>
      <c r="H482" s="1"/>
      <c r="I482" s="1"/>
      <c r="J482" s="1"/>
      <c r="K482" s="1"/>
      <c r="L482" s="1"/>
    </row>
    <row r="483" spans="1:12" ht="15.75" customHeight="1" x14ac:dyDescent="0.25">
      <c r="A483" s="1"/>
      <c r="B483" s="1"/>
      <c r="C483" s="1"/>
      <c r="D483" s="1"/>
      <c r="E483" s="1"/>
      <c r="F483" s="1"/>
      <c r="G483" s="1"/>
      <c r="H483" s="1"/>
      <c r="I483" s="1"/>
      <c r="J483" s="1"/>
      <c r="K483" s="1"/>
      <c r="L483" s="1"/>
    </row>
    <row r="484" spans="1:12" ht="15.75" customHeight="1" x14ac:dyDescent="0.25">
      <c r="A484" s="1"/>
      <c r="B484" s="1"/>
      <c r="C484" s="1"/>
      <c r="D484" s="1"/>
      <c r="E484" s="1"/>
      <c r="F484" s="1"/>
      <c r="G484" s="1"/>
      <c r="H484" s="1"/>
      <c r="I484" s="1"/>
      <c r="J484" s="1"/>
      <c r="K484" s="1"/>
      <c r="L484" s="1"/>
    </row>
    <row r="485" spans="1:12" ht="15.75" customHeight="1" x14ac:dyDescent="0.25">
      <c r="A485" s="1"/>
      <c r="B485" s="1"/>
      <c r="C485" s="1"/>
      <c r="D485" s="1"/>
      <c r="E485" s="1"/>
      <c r="F485" s="1"/>
      <c r="G485" s="1"/>
      <c r="H485" s="1"/>
      <c r="I485" s="1"/>
      <c r="J485" s="1"/>
      <c r="K485" s="1"/>
      <c r="L485" s="1"/>
    </row>
    <row r="486" spans="1:12" ht="15.75" customHeight="1" x14ac:dyDescent="0.25">
      <c r="A486" s="1"/>
      <c r="B486" s="1"/>
      <c r="C486" s="1"/>
      <c r="D486" s="1"/>
      <c r="E486" s="1"/>
      <c r="F486" s="1"/>
      <c r="G486" s="1"/>
      <c r="H486" s="1"/>
      <c r="I486" s="1"/>
      <c r="J486" s="1"/>
      <c r="K486" s="1"/>
      <c r="L486" s="1"/>
    </row>
    <row r="487" spans="1:12" ht="15.75" customHeight="1" x14ac:dyDescent="0.25">
      <c r="A487" s="1"/>
      <c r="B487" s="1"/>
      <c r="C487" s="1"/>
      <c r="D487" s="1"/>
      <c r="E487" s="1"/>
      <c r="F487" s="1"/>
      <c r="G487" s="1"/>
      <c r="H487" s="1"/>
      <c r="I487" s="1"/>
      <c r="J487" s="1"/>
      <c r="K487" s="1"/>
      <c r="L487" s="1"/>
    </row>
    <row r="488" spans="1:12" ht="15.75" customHeight="1" x14ac:dyDescent="0.25">
      <c r="A488" s="1"/>
      <c r="B488" s="1"/>
      <c r="C488" s="1"/>
      <c r="D488" s="1"/>
      <c r="E488" s="1"/>
      <c r="F488" s="1"/>
      <c r="G488" s="1"/>
      <c r="H488" s="1"/>
      <c r="I488" s="1"/>
      <c r="J488" s="1"/>
      <c r="K488" s="1"/>
      <c r="L488" s="1"/>
    </row>
    <row r="489" spans="1:12" ht="15.75" customHeight="1" x14ac:dyDescent="0.25">
      <c r="A489" s="1"/>
      <c r="B489" s="1"/>
      <c r="C489" s="1"/>
      <c r="D489" s="1"/>
      <c r="E489" s="1"/>
      <c r="F489" s="1"/>
      <c r="G489" s="1"/>
      <c r="H489" s="1"/>
      <c r="I489" s="1"/>
      <c r="J489" s="1"/>
      <c r="K489" s="1"/>
      <c r="L489" s="1"/>
    </row>
    <row r="490" spans="1:12" ht="15.75" customHeight="1" x14ac:dyDescent="0.25">
      <c r="A490" s="1"/>
      <c r="B490" s="1"/>
      <c r="C490" s="1"/>
      <c r="D490" s="1"/>
      <c r="E490" s="1"/>
      <c r="F490" s="1"/>
      <c r="G490" s="1"/>
      <c r="H490" s="1"/>
      <c r="I490" s="1"/>
      <c r="J490" s="1"/>
      <c r="K490" s="1"/>
      <c r="L490" s="1"/>
    </row>
    <row r="491" spans="1:12" ht="15.75" customHeight="1" x14ac:dyDescent="0.25">
      <c r="A491" s="1"/>
      <c r="B491" s="1"/>
      <c r="C491" s="1"/>
      <c r="D491" s="1"/>
      <c r="E491" s="1"/>
      <c r="F491" s="1"/>
      <c r="G491" s="1"/>
      <c r="H491" s="1"/>
      <c r="I491" s="1"/>
      <c r="J491" s="1"/>
      <c r="K491" s="1"/>
      <c r="L491" s="1"/>
    </row>
    <row r="492" spans="1:12" ht="15.75" customHeight="1" x14ac:dyDescent="0.25">
      <c r="A492" s="1"/>
      <c r="B492" s="1"/>
      <c r="C492" s="1"/>
      <c r="D492" s="1"/>
      <c r="E492" s="1"/>
      <c r="F492" s="1"/>
      <c r="G492" s="1"/>
      <c r="H492" s="1"/>
      <c r="I492" s="1"/>
      <c r="J492" s="1"/>
      <c r="K492" s="1"/>
      <c r="L492" s="1"/>
    </row>
    <row r="493" spans="1:12" ht="15.75" customHeight="1" x14ac:dyDescent="0.25">
      <c r="A493" s="1"/>
      <c r="B493" s="1"/>
      <c r="C493" s="1"/>
      <c r="D493" s="1"/>
      <c r="E493" s="1"/>
      <c r="F493" s="1"/>
      <c r="G493" s="1"/>
      <c r="H493" s="1"/>
      <c r="I493" s="1"/>
      <c r="J493" s="1"/>
      <c r="K493" s="1"/>
      <c r="L493" s="1"/>
    </row>
    <row r="494" spans="1:12" ht="15.75" customHeight="1" x14ac:dyDescent="0.25">
      <c r="A494" s="1"/>
      <c r="B494" s="1"/>
      <c r="C494" s="1"/>
      <c r="D494" s="1"/>
      <c r="E494" s="1"/>
      <c r="F494" s="1"/>
      <c r="G494" s="1"/>
      <c r="H494" s="1"/>
      <c r="I494" s="1"/>
      <c r="J494" s="1"/>
      <c r="K494" s="1"/>
      <c r="L494" s="1"/>
    </row>
    <row r="495" spans="1:12" ht="15.75" customHeight="1" x14ac:dyDescent="0.25">
      <c r="A495" s="1"/>
      <c r="B495" s="1"/>
      <c r="C495" s="1"/>
      <c r="D495" s="1"/>
      <c r="E495" s="1"/>
      <c r="F495" s="1"/>
      <c r="G495" s="1"/>
      <c r="H495" s="1"/>
      <c r="I495" s="1"/>
      <c r="J495" s="1"/>
      <c r="K495" s="1"/>
      <c r="L495" s="1"/>
    </row>
    <row r="496" spans="1:12" ht="15.75" customHeight="1" x14ac:dyDescent="0.25">
      <c r="A496" s="1"/>
      <c r="B496" s="1"/>
      <c r="C496" s="1"/>
      <c r="D496" s="1"/>
      <c r="E496" s="1"/>
      <c r="F496" s="1"/>
      <c r="G496" s="1"/>
      <c r="H496" s="1"/>
      <c r="I496" s="1"/>
      <c r="J496" s="1"/>
      <c r="K496" s="1"/>
      <c r="L496" s="1"/>
    </row>
    <row r="497" spans="1:12" ht="15.75" customHeight="1" x14ac:dyDescent="0.25">
      <c r="A497" s="1"/>
      <c r="B497" s="1"/>
      <c r="C497" s="1"/>
      <c r="D497" s="1"/>
      <c r="E497" s="1"/>
      <c r="F497" s="1"/>
      <c r="G497" s="1"/>
      <c r="H497" s="1"/>
      <c r="I497" s="1"/>
      <c r="J497" s="1"/>
      <c r="K497" s="1"/>
      <c r="L497" s="1"/>
    </row>
    <row r="498" spans="1:12" ht="15.75" customHeight="1" x14ac:dyDescent="0.25">
      <c r="A498" s="1"/>
      <c r="B498" s="1"/>
      <c r="C498" s="1"/>
      <c r="D498" s="1"/>
      <c r="E498" s="1"/>
      <c r="F498" s="1"/>
      <c r="G498" s="1"/>
      <c r="H498" s="1"/>
      <c r="I498" s="1"/>
      <c r="J498" s="1"/>
      <c r="K498" s="1"/>
      <c r="L498" s="1"/>
    </row>
    <row r="499" spans="1:12" ht="15.75" customHeight="1" x14ac:dyDescent="0.25">
      <c r="A499" s="1"/>
      <c r="B499" s="1"/>
      <c r="C499" s="1"/>
      <c r="D499" s="1"/>
      <c r="E499" s="1"/>
      <c r="F499" s="1"/>
      <c r="G499" s="1"/>
      <c r="H499" s="1"/>
      <c r="I499" s="1"/>
      <c r="J499" s="1"/>
      <c r="K499" s="1"/>
      <c r="L499" s="1"/>
    </row>
    <row r="500" spans="1:12" ht="15.75" customHeight="1" x14ac:dyDescent="0.25">
      <c r="A500" s="1"/>
      <c r="B500" s="1"/>
      <c r="C500" s="1"/>
      <c r="D500" s="1"/>
      <c r="E500" s="1"/>
      <c r="F500" s="1"/>
      <c r="G500" s="1"/>
      <c r="H500" s="1"/>
      <c r="I500" s="1"/>
      <c r="J500" s="1"/>
      <c r="K500" s="1"/>
      <c r="L500" s="1"/>
    </row>
    <row r="501" spans="1:12" ht="15.75" customHeight="1" x14ac:dyDescent="0.25">
      <c r="A501" s="1"/>
      <c r="B501" s="1"/>
      <c r="C501" s="1"/>
      <c r="D501" s="1"/>
      <c r="E501" s="1"/>
      <c r="F501" s="1"/>
      <c r="G501" s="1"/>
      <c r="H501" s="1"/>
      <c r="I501" s="1"/>
      <c r="J501" s="1"/>
      <c r="K501" s="1"/>
      <c r="L501" s="1"/>
    </row>
    <row r="502" spans="1:12" ht="15.75" customHeight="1" x14ac:dyDescent="0.25">
      <c r="A502" s="1"/>
      <c r="B502" s="1"/>
      <c r="C502" s="1"/>
      <c r="D502" s="1"/>
      <c r="E502" s="1"/>
      <c r="F502" s="1"/>
      <c r="G502" s="1"/>
      <c r="H502" s="1"/>
      <c r="I502" s="1"/>
      <c r="J502" s="1"/>
      <c r="K502" s="1"/>
      <c r="L502" s="1"/>
    </row>
    <row r="503" spans="1:12" ht="15.75" customHeight="1" x14ac:dyDescent="0.25">
      <c r="A503" s="1"/>
      <c r="B503" s="1"/>
      <c r="C503" s="1"/>
      <c r="D503" s="1"/>
      <c r="E503" s="1"/>
      <c r="F503" s="1"/>
      <c r="G503" s="1"/>
      <c r="H503" s="1"/>
      <c r="I503" s="1"/>
      <c r="J503" s="1"/>
      <c r="K503" s="1"/>
      <c r="L503" s="1"/>
    </row>
    <row r="504" spans="1:12" ht="15.75" customHeight="1" x14ac:dyDescent="0.25">
      <c r="A504" s="1"/>
      <c r="B504" s="1"/>
      <c r="C504" s="1"/>
      <c r="D504" s="1"/>
      <c r="E504" s="1"/>
      <c r="F504" s="1"/>
      <c r="G504" s="1"/>
      <c r="H504" s="1"/>
      <c r="I504" s="1"/>
      <c r="J504" s="1"/>
      <c r="K504" s="1"/>
      <c r="L504" s="1"/>
    </row>
    <row r="505" spans="1:12" ht="15.75" customHeight="1" x14ac:dyDescent="0.25">
      <c r="A505" s="1"/>
      <c r="B505" s="1"/>
      <c r="C505" s="1"/>
      <c r="D505" s="1"/>
      <c r="E505" s="1"/>
      <c r="F505" s="1"/>
      <c r="G505" s="1"/>
      <c r="H505" s="1"/>
      <c r="I505" s="1"/>
      <c r="J505" s="1"/>
      <c r="K505" s="1"/>
      <c r="L505" s="1"/>
    </row>
    <row r="506" spans="1:12" ht="15.75" customHeight="1" x14ac:dyDescent="0.25">
      <c r="A506" s="1"/>
      <c r="B506" s="1"/>
      <c r="C506" s="1"/>
      <c r="D506" s="1"/>
      <c r="E506" s="1"/>
      <c r="F506" s="1"/>
      <c r="G506" s="1"/>
      <c r="H506" s="1"/>
      <c r="I506" s="1"/>
      <c r="J506" s="1"/>
      <c r="K506" s="1"/>
      <c r="L506" s="1"/>
    </row>
    <row r="507" spans="1:12" ht="15.75" customHeight="1" x14ac:dyDescent="0.25">
      <c r="A507" s="1"/>
      <c r="B507" s="1"/>
      <c r="C507" s="1"/>
      <c r="D507" s="1"/>
      <c r="E507" s="1"/>
      <c r="F507" s="1"/>
      <c r="G507" s="1"/>
      <c r="H507" s="1"/>
      <c r="I507" s="1"/>
      <c r="J507" s="1"/>
      <c r="K507" s="1"/>
      <c r="L507" s="1"/>
    </row>
    <row r="508" spans="1:12" ht="15.75" customHeight="1" x14ac:dyDescent="0.25">
      <c r="A508" s="1"/>
      <c r="B508" s="1"/>
      <c r="C508" s="1"/>
      <c r="D508" s="1"/>
      <c r="E508" s="1"/>
      <c r="F508" s="1"/>
      <c r="G508" s="1"/>
      <c r="H508" s="1"/>
      <c r="I508" s="1"/>
      <c r="J508" s="1"/>
      <c r="K508" s="1"/>
      <c r="L508" s="1"/>
    </row>
    <row r="509" spans="1:12" ht="15.75" customHeight="1" x14ac:dyDescent="0.25">
      <c r="A509" s="1"/>
      <c r="B509" s="1"/>
      <c r="C509" s="1"/>
      <c r="D509" s="1"/>
      <c r="E509" s="1"/>
      <c r="F509" s="1"/>
      <c r="G509" s="1"/>
      <c r="H509" s="1"/>
      <c r="I509" s="1"/>
      <c r="J509" s="1"/>
      <c r="K509" s="1"/>
      <c r="L509" s="1"/>
    </row>
    <row r="510" spans="1:12" ht="15.75" customHeight="1" x14ac:dyDescent="0.25">
      <c r="A510" s="1"/>
      <c r="B510" s="1"/>
      <c r="C510" s="1"/>
      <c r="D510" s="1"/>
      <c r="E510" s="1"/>
      <c r="F510" s="1"/>
      <c r="G510" s="1"/>
      <c r="H510" s="1"/>
      <c r="I510" s="1"/>
      <c r="J510" s="1"/>
      <c r="K510" s="1"/>
      <c r="L510" s="1"/>
    </row>
    <row r="511" spans="1:12" ht="15.75" customHeight="1" x14ac:dyDescent="0.25">
      <c r="A511" s="1"/>
      <c r="B511" s="1"/>
      <c r="C511" s="1"/>
      <c r="D511" s="1"/>
      <c r="E511" s="1"/>
      <c r="F511" s="1"/>
      <c r="G511" s="1"/>
      <c r="H511" s="1"/>
      <c r="I511" s="1"/>
      <c r="J511" s="1"/>
      <c r="K511" s="1"/>
      <c r="L511" s="1"/>
    </row>
    <row r="512" spans="1:12" ht="15.75" customHeight="1" x14ac:dyDescent="0.25">
      <c r="A512" s="1"/>
      <c r="B512" s="1"/>
      <c r="C512" s="1"/>
      <c r="D512" s="1"/>
      <c r="E512" s="1"/>
      <c r="F512" s="1"/>
      <c r="G512" s="1"/>
      <c r="H512" s="1"/>
      <c r="I512" s="1"/>
      <c r="J512" s="1"/>
      <c r="K512" s="1"/>
      <c r="L512" s="1"/>
    </row>
    <row r="513" spans="1:12" ht="15.75" customHeight="1" x14ac:dyDescent="0.25">
      <c r="A513" s="1"/>
      <c r="B513" s="1"/>
      <c r="C513" s="1"/>
      <c r="D513" s="1"/>
      <c r="E513" s="1"/>
      <c r="F513" s="1"/>
      <c r="G513" s="1"/>
      <c r="H513" s="1"/>
      <c r="I513" s="1"/>
      <c r="J513" s="1"/>
      <c r="K513" s="1"/>
      <c r="L513" s="1"/>
    </row>
    <row r="514" spans="1:12" ht="15.75" customHeight="1" x14ac:dyDescent="0.25">
      <c r="A514" s="1"/>
      <c r="B514" s="1"/>
      <c r="C514" s="1"/>
      <c r="D514" s="1"/>
      <c r="E514" s="1"/>
      <c r="F514" s="1"/>
      <c r="G514" s="1"/>
      <c r="H514" s="1"/>
      <c r="I514" s="1"/>
      <c r="J514" s="1"/>
      <c r="K514" s="1"/>
      <c r="L514" s="1"/>
    </row>
    <row r="515" spans="1:12" ht="15.75" customHeight="1" x14ac:dyDescent="0.25">
      <c r="A515" s="1"/>
      <c r="B515" s="1"/>
      <c r="C515" s="1"/>
      <c r="D515" s="1"/>
      <c r="E515" s="1"/>
      <c r="F515" s="1"/>
      <c r="G515" s="1"/>
      <c r="H515" s="1"/>
      <c r="I515" s="1"/>
      <c r="J515" s="1"/>
      <c r="K515" s="1"/>
      <c r="L515" s="1"/>
    </row>
    <row r="516" spans="1:12" ht="15.75" customHeight="1" x14ac:dyDescent="0.25">
      <c r="A516" s="1"/>
      <c r="B516" s="1"/>
      <c r="C516" s="1"/>
      <c r="D516" s="1"/>
      <c r="E516" s="1"/>
      <c r="F516" s="1"/>
      <c r="G516" s="1"/>
      <c r="H516" s="1"/>
      <c r="I516" s="1"/>
      <c r="J516" s="1"/>
      <c r="K516" s="1"/>
      <c r="L516" s="1"/>
    </row>
    <row r="517" spans="1:12" ht="15.75" customHeight="1" x14ac:dyDescent="0.25">
      <c r="A517" s="1"/>
      <c r="B517" s="1"/>
      <c r="C517" s="1"/>
      <c r="D517" s="1"/>
      <c r="E517" s="1"/>
      <c r="F517" s="1"/>
      <c r="G517" s="1"/>
      <c r="H517" s="1"/>
      <c r="I517" s="1"/>
      <c r="J517" s="1"/>
      <c r="K517" s="1"/>
      <c r="L517" s="1"/>
    </row>
    <row r="518" spans="1:12" ht="15.75" customHeight="1" x14ac:dyDescent="0.25">
      <c r="A518" s="1"/>
      <c r="B518" s="1"/>
      <c r="C518" s="1"/>
      <c r="D518" s="1"/>
      <c r="E518" s="1"/>
      <c r="F518" s="1"/>
      <c r="G518" s="1"/>
      <c r="H518" s="1"/>
      <c r="I518" s="1"/>
      <c r="J518" s="1"/>
      <c r="K518" s="1"/>
      <c r="L518" s="1"/>
    </row>
    <row r="519" spans="1:12" ht="15.75" customHeight="1" x14ac:dyDescent="0.25">
      <c r="A519" s="1"/>
      <c r="B519" s="1"/>
      <c r="C519" s="1"/>
      <c r="D519" s="1"/>
      <c r="E519" s="1"/>
      <c r="F519" s="1"/>
      <c r="G519" s="1"/>
      <c r="H519" s="1"/>
      <c r="I519" s="1"/>
      <c r="J519" s="1"/>
      <c r="K519" s="1"/>
      <c r="L519" s="1"/>
    </row>
    <row r="520" spans="1:12" ht="15.75" customHeight="1" x14ac:dyDescent="0.25">
      <c r="A520" s="1"/>
      <c r="B520" s="1"/>
      <c r="C520" s="1"/>
      <c r="D520" s="1"/>
      <c r="E520" s="1"/>
      <c r="F520" s="1"/>
      <c r="G520" s="1"/>
      <c r="H520" s="1"/>
      <c r="I520" s="1"/>
      <c r="J520" s="1"/>
      <c r="K520" s="1"/>
      <c r="L520" s="1"/>
    </row>
    <row r="521" spans="1:12" ht="15.75" customHeight="1" x14ac:dyDescent="0.25">
      <c r="A521" s="1"/>
      <c r="B521" s="1"/>
      <c r="C521" s="1"/>
      <c r="D521" s="1"/>
      <c r="E521" s="1"/>
      <c r="F521" s="1"/>
      <c r="G521" s="1"/>
      <c r="H521" s="1"/>
      <c r="I521" s="1"/>
      <c r="J521" s="1"/>
      <c r="K521" s="1"/>
      <c r="L521" s="1"/>
    </row>
    <row r="522" spans="1:12" ht="15.75" customHeight="1" x14ac:dyDescent="0.25">
      <c r="A522" s="1"/>
      <c r="B522" s="1"/>
      <c r="C522" s="1"/>
      <c r="D522" s="1"/>
      <c r="E522" s="1"/>
      <c r="F522" s="1"/>
      <c r="G522" s="1"/>
      <c r="H522" s="1"/>
      <c r="I522" s="1"/>
      <c r="J522" s="1"/>
      <c r="K522" s="1"/>
      <c r="L522" s="1"/>
    </row>
    <row r="523" spans="1:12" ht="15.75" customHeight="1" x14ac:dyDescent="0.25">
      <c r="A523" s="1"/>
      <c r="B523" s="1"/>
      <c r="C523" s="1"/>
      <c r="D523" s="1"/>
      <c r="E523" s="1"/>
      <c r="F523" s="1"/>
      <c r="G523" s="1"/>
      <c r="H523" s="1"/>
      <c r="I523" s="1"/>
      <c r="J523" s="1"/>
      <c r="K523" s="1"/>
      <c r="L523" s="1"/>
    </row>
    <row r="524" spans="1:12" ht="15.75" customHeight="1" x14ac:dyDescent="0.25">
      <c r="A524" s="1"/>
      <c r="B524" s="1"/>
      <c r="C524" s="1"/>
      <c r="D524" s="1"/>
      <c r="E524" s="1"/>
      <c r="F524" s="1"/>
      <c r="G524" s="1"/>
      <c r="H524" s="1"/>
      <c r="I524" s="1"/>
      <c r="J524" s="1"/>
      <c r="K524" s="1"/>
      <c r="L524" s="1"/>
    </row>
    <row r="525" spans="1:12" ht="15.75" customHeight="1" x14ac:dyDescent="0.25">
      <c r="A525" s="1"/>
      <c r="B525" s="1"/>
      <c r="C525" s="1"/>
      <c r="D525" s="1"/>
      <c r="E525" s="1"/>
      <c r="F525" s="1"/>
      <c r="G525" s="1"/>
      <c r="H525" s="1"/>
      <c r="I525" s="1"/>
      <c r="J525" s="1"/>
      <c r="K525" s="1"/>
      <c r="L525" s="1"/>
    </row>
    <row r="526" spans="1:12" ht="15.75" customHeight="1" x14ac:dyDescent="0.25">
      <c r="A526" s="1"/>
      <c r="B526" s="1"/>
      <c r="C526" s="1"/>
      <c r="D526" s="1"/>
      <c r="E526" s="1"/>
      <c r="F526" s="1"/>
      <c r="G526" s="1"/>
      <c r="H526" s="1"/>
      <c r="I526" s="1"/>
      <c r="J526" s="1"/>
      <c r="K526" s="1"/>
      <c r="L526" s="1"/>
    </row>
    <row r="527" spans="1:12" ht="15.75" customHeight="1" x14ac:dyDescent="0.25">
      <c r="A527" s="1"/>
      <c r="B527" s="1"/>
      <c r="C527" s="1"/>
      <c r="D527" s="1"/>
      <c r="E527" s="1"/>
      <c r="F527" s="1"/>
      <c r="G527" s="1"/>
      <c r="H527" s="1"/>
      <c r="I527" s="1"/>
      <c r="J527" s="1"/>
      <c r="K527" s="1"/>
      <c r="L527" s="1"/>
    </row>
    <row r="528" spans="1:12" ht="15.75" customHeight="1" x14ac:dyDescent="0.25">
      <c r="A528" s="1"/>
      <c r="B528" s="1"/>
      <c r="C528" s="1"/>
      <c r="D528" s="1"/>
      <c r="E528" s="1"/>
      <c r="F528" s="1"/>
      <c r="G528" s="1"/>
      <c r="H528" s="1"/>
      <c r="I528" s="1"/>
      <c r="J528" s="1"/>
      <c r="K528" s="1"/>
      <c r="L528" s="1"/>
    </row>
    <row r="529" spans="1:12" ht="15.75" customHeight="1" x14ac:dyDescent="0.25">
      <c r="A529" s="1"/>
      <c r="B529" s="1"/>
      <c r="C529" s="1"/>
      <c r="D529" s="1"/>
      <c r="E529" s="1"/>
      <c r="F529" s="1"/>
      <c r="G529" s="1"/>
      <c r="H529" s="1"/>
      <c r="I529" s="1"/>
      <c r="J529" s="1"/>
      <c r="K529" s="1"/>
      <c r="L529" s="1"/>
    </row>
    <row r="530" spans="1:12" ht="15.75" customHeight="1" x14ac:dyDescent="0.25">
      <c r="A530" s="1"/>
      <c r="B530" s="1"/>
      <c r="C530" s="1"/>
      <c r="D530" s="1"/>
      <c r="E530" s="1"/>
      <c r="F530" s="1"/>
      <c r="G530" s="1"/>
      <c r="H530" s="1"/>
      <c r="I530" s="1"/>
      <c r="J530" s="1"/>
      <c r="K530" s="1"/>
      <c r="L530" s="1"/>
    </row>
    <row r="531" spans="1:12" ht="15.75" customHeight="1" x14ac:dyDescent="0.25">
      <c r="A531" s="1"/>
      <c r="B531" s="1"/>
      <c r="C531" s="1"/>
      <c r="D531" s="1"/>
      <c r="E531" s="1"/>
      <c r="F531" s="1"/>
      <c r="G531" s="1"/>
      <c r="H531" s="1"/>
      <c r="I531" s="1"/>
      <c r="J531" s="1"/>
      <c r="K531" s="1"/>
      <c r="L531" s="1"/>
    </row>
    <row r="532" spans="1:12" ht="15.75" customHeight="1" x14ac:dyDescent="0.25">
      <c r="A532" s="1"/>
      <c r="B532" s="1"/>
      <c r="C532" s="1"/>
      <c r="D532" s="1"/>
      <c r="E532" s="1"/>
      <c r="F532" s="1"/>
      <c r="G532" s="1"/>
      <c r="H532" s="1"/>
      <c r="I532" s="1"/>
      <c r="J532" s="1"/>
      <c r="K532" s="1"/>
      <c r="L532" s="1"/>
    </row>
    <row r="533" spans="1:12" ht="15.75" customHeight="1" x14ac:dyDescent="0.25">
      <c r="A533" s="1"/>
      <c r="B533" s="1"/>
      <c r="C533" s="1"/>
      <c r="D533" s="1"/>
      <c r="E533" s="1"/>
      <c r="F533" s="1"/>
      <c r="G533" s="1"/>
      <c r="H533" s="1"/>
      <c r="I533" s="1"/>
      <c r="J533" s="1"/>
      <c r="K533" s="1"/>
      <c r="L533" s="1"/>
    </row>
    <row r="534" spans="1:12" ht="15.75" customHeight="1" x14ac:dyDescent="0.25">
      <c r="A534" s="1"/>
      <c r="B534" s="1"/>
      <c r="C534" s="1"/>
      <c r="D534" s="1"/>
      <c r="E534" s="1"/>
      <c r="F534" s="1"/>
      <c r="G534" s="1"/>
      <c r="H534" s="1"/>
      <c r="I534" s="1"/>
      <c r="J534" s="1"/>
      <c r="K534" s="1"/>
      <c r="L534" s="1"/>
    </row>
    <row r="535" spans="1:12" ht="15.75" customHeight="1" x14ac:dyDescent="0.25">
      <c r="A535" s="1"/>
      <c r="B535" s="1"/>
      <c r="C535" s="1"/>
      <c r="D535" s="1"/>
      <c r="E535" s="1"/>
      <c r="F535" s="1"/>
      <c r="G535" s="1"/>
      <c r="H535" s="1"/>
      <c r="I535" s="1"/>
      <c r="J535" s="1"/>
      <c r="K535" s="1"/>
      <c r="L535" s="1"/>
    </row>
    <row r="536" spans="1:12" ht="15.75" customHeight="1" x14ac:dyDescent="0.25">
      <c r="A536" s="1"/>
      <c r="B536" s="1"/>
      <c r="C536" s="1"/>
      <c r="D536" s="1"/>
      <c r="E536" s="1"/>
      <c r="F536" s="1"/>
      <c r="G536" s="1"/>
      <c r="H536" s="1"/>
      <c r="I536" s="1"/>
      <c r="J536" s="1"/>
      <c r="K536" s="1"/>
      <c r="L536" s="1"/>
    </row>
    <row r="537" spans="1:12" ht="15.75" customHeight="1" x14ac:dyDescent="0.25">
      <c r="A537" s="1"/>
      <c r="B537" s="1"/>
      <c r="C537" s="1"/>
      <c r="D537" s="1"/>
      <c r="E537" s="1"/>
      <c r="F537" s="1"/>
      <c r="G537" s="1"/>
      <c r="H537" s="1"/>
      <c r="I537" s="1"/>
      <c r="J537" s="1"/>
      <c r="K537" s="1"/>
      <c r="L537" s="1"/>
    </row>
    <row r="538" spans="1:12" ht="15.75" customHeight="1" x14ac:dyDescent="0.25">
      <c r="A538" s="1"/>
      <c r="B538" s="1"/>
      <c r="C538" s="1"/>
      <c r="D538" s="1"/>
      <c r="E538" s="1"/>
      <c r="F538" s="1"/>
      <c r="G538" s="1"/>
      <c r="H538" s="1"/>
      <c r="I538" s="1"/>
      <c r="J538" s="1"/>
      <c r="K538" s="1"/>
      <c r="L538" s="1"/>
    </row>
    <row r="539" spans="1:12" ht="15.75" customHeight="1" x14ac:dyDescent="0.25">
      <c r="A539" s="1"/>
      <c r="B539" s="1"/>
      <c r="C539" s="1"/>
      <c r="D539" s="1"/>
      <c r="E539" s="1"/>
      <c r="F539" s="1"/>
      <c r="G539" s="1"/>
      <c r="H539" s="1"/>
      <c r="I539" s="1"/>
      <c r="J539" s="1"/>
      <c r="K539" s="1"/>
      <c r="L539" s="1"/>
    </row>
    <row r="540" spans="1:12" ht="15.75" customHeight="1" x14ac:dyDescent="0.25">
      <c r="A540" s="1"/>
      <c r="B540" s="1"/>
      <c r="C540" s="1"/>
      <c r="D540" s="1"/>
      <c r="E540" s="1"/>
      <c r="F540" s="1"/>
      <c r="G540" s="1"/>
      <c r="H540" s="1"/>
      <c r="I540" s="1"/>
      <c r="J540" s="1"/>
      <c r="K540" s="1"/>
      <c r="L540" s="1"/>
    </row>
    <row r="541" spans="1:12" ht="15.75" customHeight="1" x14ac:dyDescent="0.25">
      <c r="A541" s="1"/>
      <c r="B541" s="1"/>
      <c r="C541" s="1"/>
      <c r="D541" s="1"/>
      <c r="E541" s="1"/>
      <c r="F541" s="1"/>
      <c r="G541" s="1"/>
      <c r="H541" s="1"/>
      <c r="I541" s="1"/>
      <c r="J541" s="1"/>
      <c r="K541" s="1"/>
      <c r="L541" s="1"/>
    </row>
    <row r="542" spans="1:12" ht="15.75" customHeight="1" x14ac:dyDescent="0.25">
      <c r="A542" s="1"/>
      <c r="B542" s="1"/>
      <c r="C542" s="1"/>
      <c r="D542" s="1"/>
      <c r="E542" s="1"/>
      <c r="F542" s="1"/>
      <c r="G542" s="1"/>
      <c r="H542" s="1"/>
      <c r="I542" s="1"/>
      <c r="J542" s="1"/>
      <c r="K542" s="1"/>
      <c r="L542" s="1"/>
    </row>
    <row r="543" spans="1:12" ht="15.75" customHeight="1" x14ac:dyDescent="0.25">
      <c r="A543" s="1"/>
      <c r="B543" s="1"/>
      <c r="C543" s="1"/>
      <c r="D543" s="1"/>
      <c r="E543" s="1"/>
      <c r="F543" s="1"/>
      <c r="G543" s="1"/>
      <c r="H543" s="1"/>
      <c r="I543" s="1"/>
      <c r="J543" s="1"/>
      <c r="K543" s="1"/>
      <c r="L543" s="1"/>
    </row>
    <row r="544" spans="1:12" ht="15.75" customHeight="1" x14ac:dyDescent="0.25">
      <c r="A544" s="1"/>
      <c r="B544" s="1"/>
      <c r="C544" s="1"/>
      <c r="D544" s="1"/>
      <c r="E544" s="1"/>
      <c r="F544" s="1"/>
      <c r="G544" s="1"/>
      <c r="H544" s="1"/>
      <c r="I544" s="1"/>
      <c r="J544" s="1"/>
      <c r="K544" s="1"/>
      <c r="L544" s="1"/>
    </row>
    <row r="545" spans="1:12" ht="15.75" customHeight="1" x14ac:dyDescent="0.25">
      <c r="A545" s="1"/>
      <c r="B545" s="1"/>
      <c r="C545" s="1"/>
      <c r="D545" s="1"/>
      <c r="E545" s="1"/>
      <c r="F545" s="1"/>
      <c r="G545" s="1"/>
      <c r="H545" s="1"/>
      <c r="I545" s="1"/>
      <c r="J545" s="1"/>
      <c r="K545" s="1"/>
      <c r="L545" s="1"/>
    </row>
    <row r="546" spans="1:12" ht="15.75" customHeight="1" x14ac:dyDescent="0.25">
      <c r="A546" s="1"/>
      <c r="B546" s="1"/>
      <c r="C546" s="1"/>
      <c r="D546" s="1"/>
      <c r="E546" s="1"/>
      <c r="F546" s="1"/>
      <c r="G546" s="1"/>
      <c r="H546" s="1"/>
      <c r="I546" s="1"/>
      <c r="J546" s="1"/>
      <c r="K546" s="1"/>
      <c r="L546" s="1"/>
    </row>
    <row r="547" spans="1:12" ht="15.75" customHeight="1" x14ac:dyDescent="0.25">
      <c r="A547" s="1"/>
      <c r="B547" s="1"/>
      <c r="C547" s="1"/>
      <c r="D547" s="1"/>
      <c r="E547" s="1"/>
      <c r="F547" s="1"/>
      <c r="G547" s="1"/>
      <c r="H547" s="1"/>
      <c r="I547" s="1"/>
      <c r="J547" s="1"/>
      <c r="K547" s="1"/>
      <c r="L547" s="1"/>
    </row>
    <row r="548" spans="1:12" ht="15.75" customHeight="1" x14ac:dyDescent="0.25">
      <c r="A548" s="1"/>
      <c r="B548" s="1"/>
      <c r="C548" s="1"/>
      <c r="D548" s="1"/>
      <c r="E548" s="1"/>
      <c r="F548" s="1"/>
      <c r="G548" s="1"/>
      <c r="H548" s="1"/>
      <c r="I548" s="1"/>
      <c r="J548" s="1"/>
      <c r="K548" s="1"/>
      <c r="L548" s="1"/>
    </row>
    <row r="549" spans="1:12" ht="15.75" customHeight="1" x14ac:dyDescent="0.25">
      <c r="A549" s="1"/>
      <c r="B549" s="1"/>
      <c r="C549" s="1"/>
      <c r="D549" s="1"/>
      <c r="E549" s="1"/>
      <c r="F549" s="1"/>
      <c r="G549" s="1"/>
      <c r="H549" s="1"/>
      <c r="I549" s="1"/>
      <c r="J549" s="1"/>
      <c r="K549" s="1"/>
      <c r="L549" s="1"/>
    </row>
    <row r="550" spans="1:12" ht="15.75" customHeight="1" x14ac:dyDescent="0.25">
      <c r="A550" s="1"/>
      <c r="B550" s="1"/>
      <c r="C550" s="1"/>
      <c r="D550" s="1"/>
      <c r="E550" s="1"/>
      <c r="F550" s="1"/>
      <c r="G550" s="1"/>
      <c r="H550" s="1"/>
      <c r="I550" s="1"/>
      <c r="J550" s="1"/>
      <c r="K550" s="1"/>
      <c r="L550" s="1"/>
    </row>
    <row r="551" spans="1:12" ht="15.75" customHeight="1" x14ac:dyDescent="0.25">
      <c r="A551" s="1"/>
      <c r="B551" s="1"/>
      <c r="C551" s="1"/>
      <c r="D551" s="1"/>
      <c r="E551" s="1"/>
      <c r="F551" s="1"/>
      <c r="G551" s="1"/>
      <c r="H551" s="1"/>
      <c r="I551" s="1"/>
      <c r="J551" s="1"/>
      <c r="K551" s="1"/>
      <c r="L551" s="1"/>
    </row>
    <row r="552" spans="1:12" ht="15.75" customHeight="1" x14ac:dyDescent="0.25">
      <c r="A552" s="1"/>
      <c r="B552" s="1"/>
      <c r="C552" s="1"/>
      <c r="D552" s="1"/>
      <c r="E552" s="1"/>
      <c r="F552" s="1"/>
      <c r="G552" s="1"/>
      <c r="H552" s="1"/>
      <c r="I552" s="1"/>
      <c r="J552" s="1"/>
      <c r="K552" s="1"/>
      <c r="L552" s="1"/>
    </row>
    <row r="553" spans="1:12" ht="15.75" customHeight="1" x14ac:dyDescent="0.25">
      <c r="A553" s="1"/>
      <c r="B553" s="1"/>
      <c r="C553" s="1"/>
      <c r="D553" s="1"/>
      <c r="E553" s="1"/>
      <c r="F553" s="1"/>
      <c r="G553" s="1"/>
      <c r="H553" s="1"/>
      <c r="I553" s="1"/>
      <c r="J553" s="1"/>
      <c r="K553" s="1"/>
      <c r="L553" s="1"/>
    </row>
    <row r="554" spans="1:12" ht="15.75" customHeight="1" x14ac:dyDescent="0.25">
      <c r="A554" s="1"/>
      <c r="B554" s="1"/>
      <c r="C554" s="1"/>
      <c r="D554" s="1"/>
      <c r="E554" s="1"/>
      <c r="F554" s="1"/>
      <c r="G554" s="1"/>
      <c r="H554" s="1"/>
      <c r="I554" s="1"/>
      <c r="J554" s="1"/>
      <c r="K554" s="1"/>
      <c r="L554" s="1"/>
    </row>
    <row r="555" spans="1:12" ht="15.75" customHeight="1" x14ac:dyDescent="0.25">
      <c r="A555" s="1"/>
      <c r="B555" s="1"/>
      <c r="C555" s="1"/>
      <c r="D555" s="1"/>
      <c r="E555" s="1"/>
      <c r="F555" s="1"/>
      <c r="G555" s="1"/>
      <c r="H555" s="1"/>
      <c r="I555" s="1"/>
      <c r="J555" s="1"/>
      <c r="K555" s="1"/>
      <c r="L555" s="1"/>
    </row>
    <row r="556" spans="1:12" ht="15.75" customHeight="1" x14ac:dyDescent="0.25">
      <c r="A556" s="1"/>
      <c r="B556" s="1"/>
      <c r="C556" s="1"/>
      <c r="D556" s="1"/>
      <c r="E556" s="1"/>
      <c r="F556" s="1"/>
      <c r="G556" s="1"/>
      <c r="H556" s="1"/>
      <c r="I556" s="1"/>
      <c r="J556" s="1"/>
      <c r="K556" s="1"/>
      <c r="L556" s="1"/>
    </row>
    <row r="557" spans="1:12" ht="15.75" customHeight="1" x14ac:dyDescent="0.25">
      <c r="A557" s="1"/>
      <c r="B557" s="1"/>
      <c r="C557" s="1"/>
      <c r="D557" s="1"/>
      <c r="E557" s="1"/>
      <c r="F557" s="1"/>
      <c r="G557" s="1"/>
      <c r="H557" s="1"/>
      <c r="I557" s="1"/>
      <c r="J557" s="1"/>
      <c r="K557" s="1"/>
      <c r="L557" s="1"/>
    </row>
    <row r="558" spans="1:12" ht="15.75" customHeight="1" x14ac:dyDescent="0.25">
      <c r="A558" s="1"/>
      <c r="B558" s="1"/>
      <c r="C558" s="1"/>
      <c r="D558" s="1"/>
      <c r="E558" s="1"/>
      <c r="F558" s="1"/>
      <c r="G558" s="1"/>
      <c r="H558" s="1"/>
      <c r="I558" s="1"/>
      <c r="J558" s="1"/>
      <c r="K558" s="1"/>
      <c r="L558" s="1"/>
    </row>
    <row r="559" spans="1:12" ht="15.75" customHeight="1" x14ac:dyDescent="0.25">
      <c r="A559" s="1"/>
      <c r="B559" s="1"/>
      <c r="C559" s="1"/>
      <c r="D559" s="1"/>
      <c r="E559" s="1"/>
      <c r="F559" s="1"/>
      <c r="G559" s="1"/>
      <c r="H559" s="1"/>
      <c r="I559" s="1"/>
      <c r="J559" s="1"/>
      <c r="K559" s="1"/>
      <c r="L559" s="1"/>
    </row>
    <row r="560" spans="1:12" ht="15.75" customHeight="1" x14ac:dyDescent="0.25">
      <c r="A560" s="1"/>
      <c r="B560" s="1"/>
      <c r="C560" s="1"/>
      <c r="D560" s="1"/>
      <c r="E560" s="1"/>
      <c r="F560" s="1"/>
      <c r="G560" s="1"/>
      <c r="H560" s="1"/>
      <c r="I560" s="1"/>
      <c r="J560" s="1"/>
      <c r="K560" s="1"/>
      <c r="L560" s="1"/>
    </row>
    <row r="561" spans="1:12" ht="15.75" customHeight="1" x14ac:dyDescent="0.25">
      <c r="A561" s="1"/>
      <c r="B561" s="1"/>
      <c r="C561" s="1"/>
      <c r="D561" s="1"/>
      <c r="E561" s="1"/>
      <c r="F561" s="1"/>
      <c r="G561" s="1"/>
      <c r="H561" s="1"/>
      <c r="I561" s="1"/>
      <c r="J561" s="1"/>
      <c r="K561" s="1"/>
      <c r="L561" s="1"/>
    </row>
    <row r="562" spans="1:12" ht="15.75" customHeight="1" x14ac:dyDescent="0.25">
      <c r="A562" s="1"/>
      <c r="B562" s="1"/>
      <c r="C562" s="1"/>
      <c r="D562" s="1"/>
      <c r="E562" s="1"/>
      <c r="F562" s="1"/>
      <c r="G562" s="1"/>
      <c r="H562" s="1"/>
      <c r="I562" s="1"/>
      <c r="J562" s="1"/>
      <c r="K562" s="1"/>
      <c r="L562" s="1"/>
    </row>
    <row r="563" spans="1:12" ht="15.75" customHeight="1" x14ac:dyDescent="0.25">
      <c r="A563" s="1"/>
      <c r="B563" s="1"/>
      <c r="C563" s="1"/>
      <c r="D563" s="1"/>
      <c r="E563" s="1"/>
      <c r="F563" s="1"/>
      <c r="G563" s="1"/>
      <c r="H563" s="1"/>
      <c r="I563" s="1"/>
      <c r="J563" s="1"/>
      <c r="K563" s="1"/>
      <c r="L563" s="1"/>
    </row>
    <row r="564" spans="1:12" ht="15.75" customHeight="1" x14ac:dyDescent="0.25">
      <c r="A564" s="1"/>
      <c r="B564" s="1"/>
      <c r="C564" s="1"/>
      <c r="D564" s="1"/>
      <c r="E564" s="1"/>
      <c r="F564" s="1"/>
      <c r="G564" s="1"/>
      <c r="H564" s="1"/>
      <c r="I564" s="1"/>
      <c r="J564" s="1"/>
      <c r="K564" s="1"/>
      <c r="L564" s="1"/>
    </row>
    <row r="565" spans="1:12" ht="15.75" customHeight="1" x14ac:dyDescent="0.25">
      <c r="A565" s="1"/>
      <c r="B565" s="1"/>
      <c r="C565" s="1"/>
      <c r="D565" s="1"/>
      <c r="E565" s="1"/>
      <c r="F565" s="1"/>
      <c r="G565" s="1"/>
      <c r="H565" s="1"/>
      <c r="I565" s="1"/>
      <c r="J565" s="1"/>
      <c r="K565" s="1"/>
      <c r="L565" s="1"/>
    </row>
    <row r="566" spans="1:12" ht="15.75" customHeight="1" x14ac:dyDescent="0.25">
      <c r="A566" s="1"/>
      <c r="B566" s="1"/>
      <c r="C566" s="1"/>
      <c r="D566" s="1"/>
      <c r="E566" s="1"/>
      <c r="F566" s="1"/>
      <c r="G566" s="1"/>
      <c r="H566" s="1"/>
      <c r="I566" s="1"/>
      <c r="J566" s="1"/>
      <c r="K566" s="1"/>
      <c r="L566" s="1"/>
    </row>
    <row r="567" spans="1:12" ht="15.75" customHeight="1" x14ac:dyDescent="0.25">
      <c r="A567" s="1"/>
      <c r="B567" s="1"/>
      <c r="C567" s="1"/>
      <c r="D567" s="1"/>
      <c r="E567" s="1"/>
      <c r="F567" s="1"/>
      <c r="G567" s="1"/>
      <c r="H567" s="1"/>
      <c r="I567" s="1"/>
      <c r="J567" s="1"/>
      <c r="K567" s="1"/>
      <c r="L567" s="1"/>
    </row>
    <row r="568" spans="1:12" ht="15.75" customHeight="1" x14ac:dyDescent="0.25">
      <c r="A568" s="1"/>
      <c r="B568" s="1"/>
      <c r="C568" s="1"/>
      <c r="D568" s="1"/>
      <c r="E568" s="1"/>
      <c r="F568" s="1"/>
      <c r="G568" s="1"/>
      <c r="H568" s="1"/>
      <c r="I568" s="1"/>
      <c r="J568" s="1"/>
      <c r="K568" s="1"/>
      <c r="L568" s="1"/>
    </row>
    <row r="569" spans="1:12" ht="15.75" customHeight="1" x14ac:dyDescent="0.25">
      <c r="A569" s="1"/>
      <c r="B569" s="1"/>
      <c r="C569" s="1"/>
      <c r="D569" s="1"/>
      <c r="E569" s="1"/>
      <c r="F569" s="1"/>
      <c r="G569" s="1"/>
      <c r="H569" s="1"/>
      <c r="I569" s="1"/>
      <c r="J569" s="1"/>
      <c r="K569" s="1"/>
      <c r="L569" s="1"/>
    </row>
    <row r="570" spans="1:12" ht="15.75" customHeight="1" x14ac:dyDescent="0.25">
      <c r="A570" s="1"/>
      <c r="B570" s="1"/>
      <c r="C570" s="1"/>
      <c r="D570" s="1"/>
      <c r="E570" s="1"/>
      <c r="F570" s="1"/>
      <c r="G570" s="1"/>
      <c r="H570" s="1"/>
      <c r="I570" s="1"/>
      <c r="J570" s="1"/>
      <c r="K570" s="1"/>
      <c r="L570" s="1"/>
    </row>
    <row r="571" spans="1:12" ht="15.75" customHeight="1" x14ac:dyDescent="0.25">
      <c r="A571" s="1"/>
      <c r="B571" s="1"/>
      <c r="C571" s="1"/>
      <c r="D571" s="1"/>
      <c r="E571" s="1"/>
      <c r="F571" s="1"/>
      <c r="G571" s="1"/>
      <c r="H571" s="1"/>
      <c r="I571" s="1"/>
      <c r="J571" s="1"/>
      <c r="K571" s="1"/>
      <c r="L571" s="1"/>
    </row>
    <row r="572" spans="1:12" ht="15.75" customHeight="1" x14ac:dyDescent="0.25">
      <c r="A572" s="1"/>
      <c r="B572" s="1"/>
      <c r="C572" s="1"/>
      <c r="D572" s="1"/>
      <c r="E572" s="1"/>
      <c r="F572" s="1"/>
      <c r="G572" s="1"/>
      <c r="H572" s="1"/>
      <c r="I572" s="1"/>
      <c r="J572" s="1"/>
      <c r="K572" s="1"/>
      <c r="L572" s="1"/>
    </row>
    <row r="573" spans="1:12" ht="15.75" customHeight="1" x14ac:dyDescent="0.25">
      <c r="A573" s="1"/>
      <c r="B573" s="1"/>
      <c r="C573" s="1"/>
      <c r="D573" s="1"/>
      <c r="E573" s="1"/>
      <c r="F573" s="1"/>
      <c r="G573" s="1"/>
      <c r="H573" s="1"/>
      <c r="I573" s="1"/>
      <c r="J573" s="1"/>
      <c r="K573" s="1"/>
      <c r="L573" s="1"/>
    </row>
    <row r="574" spans="1:12" ht="15.75" customHeight="1" x14ac:dyDescent="0.25">
      <c r="A574" s="1"/>
      <c r="B574" s="1"/>
      <c r="C574" s="1"/>
      <c r="D574" s="1"/>
      <c r="E574" s="1"/>
      <c r="F574" s="1"/>
      <c r="G574" s="1"/>
      <c r="H574" s="1"/>
      <c r="I574" s="1"/>
      <c r="J574" s="1"/>
      <c r="K574" s="1"/>
      <c r="L574" s="1"/>
    </row>
    <row r="575" spans="1:12" ht="15.75" customHeight="1" x14ac:dyDescent="0.25">
      <c r="A575" s="1"/>
      <c r="B575" s="1"/>
      <c r="C575" s="1"/>
      <c r="D575" s="1"/>
      <c r="E575" s="1"/>
      <c r="F575" s="1"/>
      <c r="G575" s="1"/>
      <c r="H575" s="1"/>
      <c r="I575" s="1"/>
      <c r="J575" s="1"/>
      <c r="K575" s="1"/>
      <c r="L575" s="1"/>
    </row>
    <row r="576" spans="1:12" ht="15.75" customHeight="1" x14ac:dyDescent="0.25">
      <c r="A576" s="1"/>
      <c r="B576" s="1"/>
      <c r="C576" s="1"/>
      <c r="D576" s="1"/>
      <c r="E576" s="1"/>
      <c r="F576" s="1"/>
      <c r="G576" s="1"/>
      <c r="H576" s="1"/>
      <c r="I576" s="1"/>
      <c r="J576" s="1"/>
      <c r="K576" s="1"/>
      <c r="L576" s="1"/>
    </row>
    <row r="577" spans="1:12" ht="15.75" customHeight="1" x14ac:dyDescent="0.25">
      <c r="A577" s="1"/>
      <c r="B577" s="1"/>
      <c r="C577" s="1"/>
      <c r="D577" s="1"/>
      <c r="E577" s="1"/>
      <c r="F577" s="1"/>
      <c r="G577" s="1"/>
      <c r="H577" s="1"/>
      <c r="I577" s="1"/>
      <c r="J577" s="1"/>
      <c r="K577" s="1"/>
      <c r="L577" s="1"/>
    </row>
    <row r="578" spans="1:12" ht="15.75" customHeight="1" x14ac:dyDescent="0.25">
      <c r="A578" s="1"/>
      <c r="B578" s="1"/>
      <c r="C578" s="1"/>
      <c r="D578" s="1"/>
      <c r="E578" s="1"/>
      <c r="F578" s="1"/>
      <c r="G578" s="1"/>
      <c r="H578" s="1"/>
      <c r="I578" s="1"/>
      <c r="J578" s="1"/>
      <c r="K578" s="1"/>
      <c r="L578" s="1"/>
    </row>
    <row r="579" spans="1:12" ht="15.75" customHeight="1" x14ac:dyDescent="0.25">
      <c r="A579" s="1"/>
      <c r="B579" s="1"/>
      <c r="C579" s="1"/>
      <c r="D579" s="1"/>
      <c r="E579" s="1"/>
      <c r="F579" s="1"/>
      <c r="G579" s="1"/>
      <c r="H579" s="1"/>
      <c r="I579" s="1"/>
      <c r="J579" s="1"/>
      <c r="K579" s="1"/>
      <c r="L579" s="1"/>
    </row>
    <row r="580" spans="1:12" ht="15.75" customHeight="1" x14ac:dyDescent="0.25">
      <c r="A580" s="1"/>
      <c r="B580" s="1"/>
      <c r="C580" s="1"/>
      <c r="D580" s="1"/>
      <c r="E580" s="1"/>
      <c r="F580" s="1"/>
      <c r="G580" s="1"/>
      <c r="H580" s="1"/>
      <c r="I580" s="1"/>
      <c r="J580" s="1"/>
      <c r="K580" s="1"/>
      <c r="L580" s="1"/>
    </row>
    <row r="581" spans="1:12" ht="15.75" customHeight="1" x14ac:dyDescent="0.25">
      <c r="A581" s="1"/>
      <c r="B581" s="1"/>
      <c r="C581" s="1"/>
      <c r="D581" s="1"/>
      <c r="E581" s="1"/>
      <c r="F581" s="1"/>
      <c r="G581" s="1"/>
      <c r="H581" s="1"/>
      <c r="I581" s="1"/>
      <c r="J581" s="1"/>
      <c r="K581" s="1"/>
      <c r="L581" s="1"/>
    </row>
    <row r="582" spans="1:12" ht="15.75" customHeight="1" x14ac:dyDescent="0.25">
      <c r="A582" s="1"/>
      <c r="B582" s="1"/>
      <c r="C582" s="1"/>
      <c r="D582" s="1"/>
      <c r="E582" s="1"/>
      <c r="F582" s="1"/>
      <c r="G582" s="1"/>
      <c r="H582" s="1"/>
      <c r="I582" s="1"/>
      <c r="J582" s="1"/>
      <c r="K582" s="1"/>
      <c r="L582" s="1"/>
    </row>
    <row r="583" spans="1:12" ht="15.75" customHeight="1" x14ac:dyDescent="0.25">
      <c r="A583" s="1"/>
      <c r="B583" s="1"/>
      <c r="C583" s="1"/>
      <c r="D583" s="1"/>
      <c r="E583" s="1"/>
      <c r="F583" s="1"/>
      <c r="G583" s="1"/>
      <c r="H583" s="1"/>
      <c r="I583" s="1"/>
      <c r="J583" s="1"/>
      <c r="K583" s="1"/>
      <c r="L583" s="1"/>
    </row>
    <row r="584" spans="1:12" ht="15.75" customHeight="1" x14ac:dyDescent="0.25">
      <c r="A584" s="1"/>
      <c r="B584" s="1"/>
      <c r="C584" s="1"/>
      <c r="D584" s="1"/>
      <c r="E584" s="1"/>
      <c r="F584" s="1"/>
      <c r="G584" s="1"/>
      <c r="H584" s="1"/>
      <c r="I584" s="1"/>
      <c r="J584" s="1"/>
      <c r="K584" s="1"/>
      <c r="L584" s="1"/>
    </row>
    <row r="585" spans="1:12" ht="15.75" customHeight="1" x14ac:dyDescent="0.25">
      <c r="A585" s="1"/>
      <c r="B585" s="1"/>
      <c r="C585" s="1"/>
      <c r="D585" s="1"/>
      <c r="E585" s="1"/>
      <c r="F585" s="1"/>
      <c r="G585" s="1"/>
      <c r="H585" s="1"/>
      <c r="I585" s="1"/>
      <c r="J585" s="1"/>
      <c r="K585" s="1"/>
      <c r="L585" s="1"/>
    </row>
    <row r="586" spans="1:12" ht="15.75" customHeight="1" x14ac:dyDescent="0.25">
      <c r="A586" s="1"/>
      <c r="B586" s="1"/>
      <c r="C586" s="1"/>
      <c r="D586" s="1"/>
      <c r="E586" s="1"/>
      <c r="F586" s="1"/>
      <c r="G586" s="1"/>
      <c r="H586" s="1"/>
      <c r="I586" s="1"/>
      <c r="J586" s="1"/>
      <c r="K586" s="1"/>
      <c r="L586" s="1"/>
    </row>
    <row r="587" spans="1:12" ht="15.75" customHeight="1" x14ac:dyDescent="0.25">
      <c r="A587" s="1"/>
      <c r="B587" s="1"/>
      <c r="C587" s="1"/>
      <c r="D587" s="1"/>
      <c r="E587" s="1"/>
      <c r="F587" s="1"/>
      <c r="G587" s="1"/>
      <c r="H587" s="1"/>
      <c r="I587" s="1"/>
      <c r="J587" s="1"/>
      <c r="K587" s="1"/>
      <c r="L587" s="1"/>
    </row>
    <row r="588" spans="1:12" ht="15.75" customHeight="1" x14ac:dyDescent="0.25">
      <c r="A588" s="1"/>
      <c r="B588" s="1"/>
      <c r="C588" s="1"/>
      <c r="D588" s="1"/>
      <c r="E588" s="1"/>
      <c r="F588" s="1"/>
      <c r="G588" s="1"/>
      <c r="H588" s="1"/>
      <c r="I588" s="1"/>
      <c r="J588" s="1"/>
      <c r="K588" s="1"/>
      <c r="L588" s="1"/>
    </row>
    <row r="589" spans="1:12" ht="15.75" customHeight="1" x14ac:dyDescent="0.25">
      <c r="A589" s="1"/>
      <c r="B589" s="1"/>
      <c r="C589" s="1"/>
      <c r="D589" s="1"/>
      <c r="E589" s="1"/>
      <c r="F589" s="1"/>
      <c r="G589" s="1"/>
      <c r="H589" s="1"/>
      <c r="I589" s="1"/>
      <c r="J589" s="1"/>
      <c r="K589" s="1"/>
      <c r="L589" s="1"/>
    </row>
    <row r="590" spans="1:12" ht="15.75" customHeight="1" x14ac:dyDescent="0.25">
      <c r="A590" s="1"/>
      <c r="B590" s="1"/>
      <c r="C590" s="1"/>
      <c r="D590" s="1"/>
      <c r="E590" s="1"/>
      <c r="F590" s="1"/>
      <c r="G590" s="1"/>
      <c r="H590" s="1"/>
      <c r="I590" s="1"/>
      <c r="J590" s="1"/>
      <c r="K590" s="1"/>
      <c r="L590" s="1"/>
    </row>
    <row r="591" spans="1:12" ht="15.75" customHeight="1" x14ac:dyDescent="0.25">
      <c r="A591" s="1"/>
      <c r="B591" s="1"/>
      <c r="C591" s="1"/>
      <c r="D591" s="1"/>
      <c r="E591" s="1"/>
      <c r="F591" s="1"/>
      <c r="G591" s="1"/>
      <c r="H591" s="1"/>
      <c r="I591" s="1"/>
      <c r="J591" s="1"/>
      <c r="K591" s="1"/>
      <c r="L591" s="1"/>
    </row>
    <row r="592" spans="1:12" ht="15.75" customHeight="1" x14ac:dyDescent="0.25">
      <c r="A592" s="1"/>
      <c r="B592" s="1"/>
      <c r="C592" s="1"/>
      <c r="D592" s="1"/>
      <c r="E592" s="1"/>
      <c r="F592" s="1"/>
      <c r="G592" s="1"/>
      <c r="H592" s="1"/>
      <c r="I592" s="1"/>
      <c r="J592" s="1"/>
      <c r="K592" s="1"/>
      <c r="L592" s="1"/>
    </row>
    <row r="593" spans="1:12" ht="15.75" customHeight="1" x14ac:dyDescent="0.25">
      <c r="A593" s="1"/>
      <c r="B593" s="1"/>
      <c r="C593" s="1"/>
      <c r="D593" s="1"/>
      <c r="E593" s="1"/>
      <c r="F593" s="1"/>
      <c r="G593" s="1"/>
      <c r="H593" s="1"/>
      <c r="I593" s="1"/>
      <c r="J593" s="1"/>
      <c r="K593" s="1"/>
      <c r="L593" s="1"/>
    </row>
    <row r="594" spans="1:12" ht="15.75" customHeight="1" x14ac:dyDescent="0.25">
      <c r="A594" s="1"/>
      <c r="B594" s="1"/>
      <c r="C594" s="1"/>
      <c r="D594" s="1"/>
      <c r="E594" s="1"/>
      <c r="F594" s="1"/>
      <c r="G594" s="1"/>
      <c r="H594" s="1"/>
      <c r="I594" s="1"/>
      <c r="J594" s="1"/>
      <c r="K594" s="1"/>
      <c r="L594" s="1"/>
    </row>
    <row r="595" spans="1:12" ht="15.75" customHeight="1" x14ac:dyDescent="0.25">
      <c r="A595" s="1"/>
      <c r="B595" s="1"/>
      <c r="C595" s="1"/>
      <c r="D595" s="1"/>
      <c r="E595" s="1"/>
      <c r="F595" s="1"/>
      <c r="G595" s="1"/>
      <c r="H595" s="1"/>
      <c r="I595" s="1"/>
      <c r="J595" s="1"/>
      <c r="K595" s="1"/>
      <c r="L595" s="1"/>
    </row>
    <row r="596" spans="1:12" ht="15.75" customHeight="1" x14ac:dyDescent="0.25">
      <c r="A596" s="1"/>
      <c r="B596" s="1"/>
      <c r="C596" s="1"/>
      <c r="D596" s="1"/>
      <c r="E596" s="1"/>
      <c r="F596" s="1"/>
      <c r="G596" s="1"/>
      <c r="H596" s="1"/>
      <c r="I596" s="1"/>
      <c r="J596" s="1"/>
      <c r="K596" s="1"/>
      <c r="L596" s="1"/>
    </row>
    <row r="597" spans="1:12" ht="15.75" customHeight="1" x14ac:dyDescent="0.25">
      <c r="A597" s="1"/>
      <c r="B597" s="1"/>
      <c r="C597" s="1"/>
      <c r="D597" s="1"/>
      <c r="E597" s="1"/>
      <c r="F597" s="1"/>
      <c r="G597" s="1"/>
      <c r="H597" s="1"/>
      <c r="I597" s="1"/>
      <c r="J597" s="1"/>
      <c r="K597" s="1"/>
      <c r="L597" s="1"/>
    </row>
    <row r="598" spans="1:12" ht="15.75" customHeight="1" x14ac:dyDescent="0.25">
      <c r="A598" s="1"/>
      <c r="B598" s="1"/>
      <c r="C598" s="1"/>
      <c r="D598" s="1"/>
      <c r="E598" s="1"/>
      <c r="F598" s="1"/>
      <c r="G598" s="1"/>
      <c r="H598" s="1"/>
      <c r="I598" s="1"/>
      <c r="J598" s="1"/>
      <c r="K598" s="1"/>
      <c r="L598" s="1"/>
    </row>
    <row r="599" spans="1:12" ht="15.75" customHeight="1" x14ac:dyDescent="0.25">
      <c r="A599" s="1"/>
      <c r="B599" s="1"/>
      <c r="C599" s="1"/>
      <c r="D599" s="1"/>
      <c r="E599" s="1"/>
      <c r="F599" s="1"/>
      <c r="G599" s="1"/>
      <c r="H599" s="1"/>
      <c r="I599" s="1"/>
      <c r="J599" s="1"/>
      <c r="K599" s="1"/>
      <c r="L599" s="1"/>
    </row>
    <row r="600" spans="1:12" ht="15.75" customHeight="1" x14ac:dyDescent="0.25">
      <c r="A600" s="1"/>
      <c r="B600" s="1"/>
      <c r="C600" s="1"/>
      <c r="D600" s="1"/>
      <c r="E600" s="1"/>
      <c r="F600" s="1"/>
      <c r="G600" s="1"/>
      <c r="H600" s="1"/>
      <c r="I600" s="1"/>
      <c r="J600" s="1"/>
      <c r="K600" s="1"/>
      <c r="L600" s="1"/>
    </row>
    <row r="601" spans="1:12" ht="15.75" customHeight="1" x14ac:dyDescent="0.25">
      <c r="A601" s="1"/>
      <c r="B601" s="1"/>
      <c r="C601" s="1"/>
      <c r="D601" s="1"/>
      <c r="E601" s="1"/>
      <c r="F601" s="1"/>
      <c r="G601" s="1"/>
      <c r="H601" s="1"/>
      <c r="I601" s="1"/>
      <c r="J601" s="1"/>
      <c r="K601" s="1"/>
      <c r="L601" s="1"/>
    </row>
    <row r="602" spans="1:12" ht="15.75" customHeight="1" x14ac:dyDescent="0.25">
      <c r="A602" s="1"/>
      <c r="B602" s="1"/>
      <c r="C602" s="1"/>
      <c r="D602" s="1"/>
      <c r="E602" s="1"/>
      <c r="F602" s="1"/>
      <c r="G602" s="1"/>
      <c r="H602" s="1"/>
      <c r="I602" s="1"/>
      <c r="J602" s="1"/>
      <c r="K602" s="1"/>
      <c r="L602" s="1"/>
    </row>
    <row r="603" spans="1:12" ht="15.75" customHeight="1" x14ac:dyDescent="0.25">
      <c r="A603" s="1"/>
      <c r="B603" s="1"/>
      <c r="C603" s="1"/>
      <c r="D603" s="1"/>
      <c r="E603" s="1"/>
      <c r="F603" s="1"/>
      <c r="G603" s="1"/>
      <c r="H603" s="1"/>
      <c r="I603" s="1"/>
      <c r="J603" s="1"/>
      <c r="K603" s="1"/>
      <c r="L603" s="1"/>
    </row>
    <row r="604" spans="1:12" ht="15.75" customHeight="1" x14ac:dyDescent="0.25">
      <c r="A604" s="1"/>
      <c r="B604" s="1"/>
      <c r="C604" s="1"/>
      <c r="D604" s="1"/>
      <c r="E604" s="1"/>
      <c r="F604" s="1"/>
      <c r="G604" s="1"/>
      <c r="H604" s="1"/>
      <c r="I604" s="1"/>
      <c r="J604" s="1"/>
      <c r="K604" s="1"/>
      <c r="L604" s="1"/>
    </row>
    <row r="605" spans="1:12" ht="15.75" customHeight="1" x14ac:dyDescent="0.25">
      <c r="A605" s="1"/>
      <c r="B605" s="1"/>
      <c r="C605" s="1"/>
      <c r="D605" s="1"/>
      <c r="E605" s="1"/>
      <c r="F605" s="1"/>
      <c r="G605" s="1"/>
      <c r="H605" s="1"/>
      <c r="I605" s="1"/>
      <c r="J605" s="1"/>
      <c r="K605" s="1"/>
      <c r="L605" s="1"/>
    </row>
    <row r="606" spans="1:12" ht="15.75" customHeight="1" x14ac:dyDescent="0.25">
      <c r="A606" s="1"/>
      <c r="B606" s="1"/>
      <c r="C606" s="1"/>
      <c r="D606" s="1"/>
      <c r="E606" s="1"/>
      <c r="F606" s="1"/>
      <c r="G606" s="1"/>
      <c r="H606" s="1"/>
      <c r="I606" s="1"/>
      <c r="J606" s="1"/>
      <c r="K606" s="1"/>
      <c r="L606" s="1"/>
    </row>
    <row r="607" spans="1:12" ht="15.75" customHeight="1" x14ac:dyDescent="0.25">
      <c r="A607" s="1"/>
      <c r="B607" s="1"/>
      <c r="C607" s="1"/>
      <c r="D607" s="1"/>
      <c r="E607" s="1"/>
      <c r="F607" s="1"/>
      <c r="G607" s="1"/>
      <c r="H607" s="1"/>
      <c r="I607" s="1"/>
      <c r="J607" s="1"/>
      <c r="K607" s="1"/>
      <c r="L607" s="1"/>
    </row>
    <row r="608" spans="1:12" ht="15.75" customHeight="1" x14ac:dyDescent="0.25">
      <c r="A608" s="1"/>
      <c r="B608" s="1"/>
      <c r="C608" s="1"/>
      <c r="D608" s="1"/>
      <c r="E608" s="1"/>
      <c r="F608" s="1"/>
      <c r="G608" s="1"/>
      <c r="H608" s="1"/>
      <c r="I608" s="1"/>
      <c r="J608" s="1"/>
      <c r="K608" s="1"/>
      <c r="L608" s="1"/>
    </row>
    <row r="609" spans="1:12" ht="15.75" customHeight="1" x14ac:dyDescent="0.25">
      <c r="A609" s="1"/>
      <c r="B609" s="1"/>
      <c r="C609" s="1"/>
      <c r="D609" s="1"/>
      <c r="E609" s="1"/>
      <c r="F609" s="1"/>
      <c r="G609" s="1"/>
      <c r="H609" s="1"/>
      <c r="I609" s="1"/>
      <c r="J609" s="1"/>
      <c r="K609" s="1"/>
      <c r="L609" s="1"/>
    </row>
    <row r="610" spans="1:12" ht="15.75" customHeight="1" x14ac:dyDescent="0.25">
      <c r="A610" s="1"/>
      <c r="B610" s="1"/>
      <c r="C610" s="1"/>
      <c r="D610" s="1"/>
      <c r="E610" s="1"/>
      <c r="F610" s="1"/>
      <c r="G610" s="1"/>
      <c r="H610" s="1"/>
      <c r="I610" s="1"/>
      <c r="J610" s="1"/>
      <c r="K610" s="1"/>
      <c r="L610" s="1"/>
    </row>
    <row r="611" spans="1:12" ht="15.75" customHeight="1" x14ac:dyDescent="0.25">
      <c r="A611" s="1"/>
      <c r="B611" s="1"/>
      <c r="C611" s="1"/>
      <c r="D611" s="1"/>
      <c r="E611" s="1"/>
      <c r="F611" s="1"/>
      <c r="G611" s="1"/>
      <c r="H611" s="1"/>
      <c r="I611" s="1"/>
      <c r="J611" s="1"/>
      <c r="K611" s="1"/>
      <c r="L611" s="1"/>
    </row>
    <row r="612" spans="1:12" ht="15.75" customHeight="1" x14ac:dyDescent="0.25">
      <c r="A612" s="1"/>
      <c r="B612" s="1"/>
      <c r="C612" s="1"/>
      <c r="D612" s="1"/>
      <c r="E612" s="1"/>
      <c r="F612" s="1"/>
      <c r="G612" s="1"/>
      <c r="H612" s="1"/>
      <c r="I612" s="1"/>
      <c r="J612" s="1"/>
      <c r="K612" s="1"/>
      <c r="L612" s="1"/>
    </row>
    <row r="613" spans="1:12" ht="15.75" customHeight="1" x14ac:dyDescent="0.25">
      <c r="A613" s="1"/>
      <c r="B613" s="1"/>
      <c r="C613" s="1"/>
      <c r="D613" s="1"/>
      <c r="E613" s="1"/>
      <c r="F613" s="1"/>
      <c r="G613" s="1"/>
      <c r="H613" s="1"/>
      <c r="I613" s="1"/>
      <c r="J613" s="1"/>
      <c r="K613" s="1"/>
      <c r="L613" s="1"/>
    </row>
    <row r="614" spans="1:12" ht="15.75" customHeight="1" x14ac:dyDescent="0.25">
      <c r="A614" s="1"/>
      <c r="B614" s="1"/>
      <c r="C614" s="1"/>
      <c r="D614" s="1"/>
      <c r="E614" s="1"/>
      <c r="F614" s="1"/>
      <c r="G614" s="1"/>
      <c r="H614" s="1"/>
      <c r="I614" s="1"/>
      <c r="J614" s="1"/>
      <c r="K614" s="1"/>
      <c r="L614" s="1"/>
    </row>
    <row r="615" spans="1:12" ht="15.75" customHeight="1" x14ac:dyDescent="0.25">
      <c r="A615" s="1"/>
      <c r="B615" s="1"/>
      <c r="C615" s="1"/>
      <c r="D615" s="1"/>
      <c r="E615" s="1"/>
      <c r="F615" s="1"/>
      <c r="G615" s="1"/>
      <c r="H615" s="1"/>
      <c r="I615" s="1"/>
      <c r="J615" s="1"/>
      <c r="K615" s="1"/>
      <c r="L615" s="1"/>
    </row>
    <row r="616" spans="1:12" ht="15.75" customHeight="1" x14ac:dyDescent="0.25">
      <c r="A616" s="1"/>
      <c r="B616" s="1"/>
      <c r="C616" s="1"/>
      <c r="D616" s="1"/>
      <c r="E616" s="1"/>
      <c r="F616" s="1"/>
      <c r="G616" s="1"/>
      <c r="H616" s="1"/>
      <c r="I616" s="1"/>
      <c r="J616" s="1"/>
      <c r="K616" s="1"/>
      <c r="L616" s="1"/>
    </row>
    <row r="617" spans="1:12" ht="15.75" customHeight="1" x14ac:dyDescent="0.25">
      <c r="A617" s="1"/>
      <c r="B617" s="1"/>
      <c r="C617" s="1"/>
      <c r="D617" s="1"/>
      <c r="E617" s="1"/>
      <c r="F617" s="1"/>
      <c r="G617" s="1"/>
      <c r="H617" s="1"/>
      <c r="I617" s="1"/>
      <c r="J617" s="1"/>
      <c r="K617" s="1"/>
      <c r="L617" s="1"/>
    </row>
    <row r="618" spans="1:12" ht="15.75" customHeight="1" x14ac:dyDescent="0.25">
      <c r="A618" s="1"/>
      <c r="B618" s="1"/>
      <c r="C618" s="1"/>
      <c r="D618" s="1"/>
      <c r="E618" s="1"/>
      <c r="F618" s="1"/>
      <c r="G618" s="1"/>
      <c r="H618" s="1"/>
      <c r="I618" s="1"/>
      <c r="J618" s="1"/>
      <c r="K618" s="1"/>
      <c r="L618" s="1"/>
    </row>
    <row r="619" spans="1:12" ht="15.75" customHeight="1" x14ac:dyDescent="0.25">
      <c r="A619" s="1"/>
      <c r="B619" s="1"/>
      <c r="C619" s="1"/>
      <c r="D619" s="1"/>
      <c r="E619" s="1"/>
      <c r="F619" s="1"/>
      <c r="G619" s="1"/>
      <c r="H619" s="1"/>
      <c r="I619" s="1"/>
      <c r="J619" s="1"/>
      <c r="K619" s="1"/>
      <c r="L619" s="1"/>
    </row>
    <row r="620" spans="1:12" ht="15.75" customHeight="1" x14ac:dyDescent="0.25">
      <c r="A620" s="1"/>
      <c r="B620" s="1"/>
      <c r="C620" s="1"/>
      <c r="D620" s="1"/>
      <c r="E620" s="1"/>
      <c r="F620" s="1"/>
      <c r="G620" s="1"/>
      <c r="H620" s="1"/>
      <c r="I620" s="1"/>
      <c r="J620" s="1"/>
      <c r="K620" s="1"/>
      <c r="L620" s="1"/>
    </row>
    <row r="621" spans="1:12" ht="15.75" customHeight="1" x14ac:dyDescent="0.25">
      <c r="A621" s="1"/>
      <c r="B621" s="1"/>
      <c r="C621" s="1"/>
      <c r="D621" s="1"/>
      <c r="E621" s="1"/>
      <c r="F621" s="1"/>
      <c r="G621" s="1"/>
      <c r="H621" s="1"/>
      <c r="I621" s="1"/>
      <c r="J621" s="1"/>
      <c r="K621" s="1"/>
      <c r="L621" s="1"/>
    </row>
    <row r="622" spans="1:12" ht="15.75" customHeight="1" x14ac:dyDescent="0.25">
      <c r="A622" s="1"/>
      <c r="B622" s="1"/>
      <c r="C622" s="1"/>
      <c r="D622" s="1"/>
      <c r="E622" s="1"/>
      <c r="F622" s="1"/>
      <c r="G622" s="1"/>
      <c r="H622" s="1"/>
      <c r="I622" s="1"/>
      <c r="J622" s="1"/>
      <c r="K622" s="1"/>
      <c r="L622" s="1"/>
    </row>
    <row r="623" spans="1:12" ht="15.75" customHeight="1" x14ac:dyDescent="0.25">
      <c r="A623" s="1"/>
      <c r="B623" s="1"/>
      <c r="C623" s="1"/>
      <c r="D623" s="1"/>
      <c r="E623" s="1"/>
      <c r="F623" s="1"/>
      <c r="G623" s="1"/>
      <c r="H623" s="1"/>
      <c r="I623" s="1"/>
      <c r="J623" s="1"/>
      <c r="K623" s="1"/>
      <c r="L623" s="1"/>
    </row>
    <row r="624" spans="1:12" ht="15.75" customHeight="1" x14ac:dyDescent="0.25">
      <c r="A624" s="1"/>
      <c r="B624" s="1"/>
      <c r="C624" s="1"/>
      <c r="D624" s="1"/>
      <c r="E624" s="1"/>
      <c r="F624" s="1"/>
      <c r="G624" s="1"/>
      <c r="H624" s="1"/>
      <c r="I624" s="1"/>
      <c r="J624" s="1"/>
      <c r="K624" s="1"/>
      <c r="L624" s="1"/>
    </row>
    <row r="625" spans="1:12" ht="15.75" customHeight="1" x14ac:dyDescent="0.25">
      <c r="A625" s="1"/>
      <c r="B625" s="1"/>
      <c r="C625" s="1"/>
      <c r="D625" s="1"/>
      <c r="E625" s="1"/>
      <c r="F625" s="1"/>
      <c r="G625" s="1"/>
      <c r="H625" s="1"/>
      <c r="I625" s="1"/>
      <c r="J625" s="1"/>
      <c r="K625" s="1"/>
      <c r="L625" s="1"/>
    </row>
    <row r="626" spans="1:12" ht="15.75" customHeight="1" x14ac:dyDescent="0.25">
      <c r="A626" s="1"/>
      <c r="B626" s="1"/>
      <c r="C626" s="1"/>
      <c r="D626" s="1"/>
      <c r="E626" s="1"/>
      <c r="F626" s="1"/>
      <c r="G626" s="1"/>
      <c r="H626" s="1"/>
      <c r="I626" s="1"/>
      <c r="J626" s="1"/>
      <c r="K626" s="1"/>
      <c r="L626" s="1"/>
    </row>
    <row r="627" spans="1:12" ht="15.75" customHeight="1" x14ac:dyDescent="0.25">
      <c r="A627" s="1"/>
      <c r="B627" s="1"/>
      <c r="C627" s="1"/>
      <c r="D627" s="1"/>
      <c r="E627" s="1"/>
      <c r="F627" s="1"/>
      <c r="G627" s="1"/>
      <c r="H627" s="1"/>
      <c r="I627" s="1"/>
      <c r="J627" s="1"/>
      <c r="K627" s="1"/>
      <c r="L627" s="1"/>
    </row>
    <row r="628" spans="1:12" ht="15.75" customHeight="1" x14ac:dyDescent="0.25">
      <c r="A628" s="1"/>
      <c r="B628" s="1"/>
      <c r="C628" s="1"/>
      <c r="D628" s="1"/>
      <c r="E628" s="1"/>
      <c r="F628" s="1"/>
      <c r="G628" s="1"/>
      <c r="H628" s="1"/>
      <c r="I628" s="1"/>
      <c r="J628" s="1"/>
      <c r="K628" s="1"/>
      <c r="L628" s="1"/>
    </row>
    <row r="629" spans="1:12" ht="15.75" customHeight="1" x14ac:dyDescent="0.25">
      <c r="A629" s="1"/>
      <c r="B629" s="1"/>
      <c r="C629" s="1"/>
      <c r="D629" s="1"/>
      <c r="E629" s="1"/>
      <c r="F629" s="1"/>
      <c r="G629" s="1"/>
      <c r="H629" s="1"/>
      <c r="I629" s="1"/>
      <c r="J629" s="1"/>
      <c r="K629" s="1"/>
      <c r="L629" s="1"/>
    </row>
    <row r="630" spans="1:12" ht="15.75" customHeight="1" x14ac:dyDescent="0.25">
      <c r="A630" s="1"/>
      <c r="B630" s="1"/>
      <c r="C630" s="1"/>
      <c r="D630" s="1"/>
      <c r="E630" s="1"/>
      <c r="F630" s="1"/>
      <c r="G630" s="1"/>
      <c r="H630" s="1"/>
      <c r="I630" s="1"/>
      <c r="J630" s="1"/>
      <c r="K630" s="1"/>
      <c r="L630" s="1"/>
    </row>
    <row r="631" spans="1:12" ht="15.75" customHeight="1" x14ac:dyDescent="0.25">
      <c r="A631" s="1"/>
      <c r="B631" s="1"/>
      <c r="C631" s="1"/>
      <c r="D631" s="1"/>
      <c r="E631" s="1"/>
      <c r="F631" s="1"/>
      <c r="G631" s="1"/>
      <c r="H631" s="1"/>
      <c r="I631" s="1"/>
      <c r="J631" s="1"/>
      <c r="K631" s="1"/>
      <c r="L631" s="1"/>
    </row>
    <row r="632" spans="1:12" ht="15.75" customHeight="1" x14ac:dyDescent="0.25">
      <c r="A632" s="1"/>
      <c r="B632" s="1"/>
      <c r="C632" s="1"/>
      <c r="D632" s="1"/>
      <c r="E632" s="1"/>
      <c r="F632" s="1"/>
      <c r="G632" s="1"/>
      <c r="H632" s="1"/>
      <c r="I632" s="1"/>
      <c r="J632" s="1"/>
      <c r="K632" s="1"/>
      <c r="L632" s="1"/>
    </row>
    <row r="633" spans="1:12" ht="15.75" customHeight="1" x14ac:dyDescent="0.25">
      <c r="A633" s="1"/>
      <c r="B633" s="1"/>
      <c r="C633" s="1"/>
      <c r="D633" s="1"/>
      <c r="E633" s="1"/>
      <c r="F633" s="1"/>
      <c r="G633" s="1"/>
      <c r="H633" s="1"/>
      <c r="I633" s="1"/>
      <c r="J633" s="1"/>
      <c r="K633" s="1"/>
      <c r="L633" s="1"/>
    </row>
    <row r="634" spans="1:12" ht="15.75" customHeight="1" x14ac:dyDescent="0.25">
      <c r="A634" s="1"/>
      <c r="B634" s="1"/>
      <c r="C634" s="1"/>
      <c r="D634" s="1"/>
      <c r="E634" s="1"/>
      <c r="F634" s="1"/>
      <c r="G634" s="1"/>
      <c r="H634" s="1"/>
      <c r="I634" s="1"/>
      <c r="J634" s="1"/>
      <c r="K634" s="1"/>
      <c r="L634" s="1"/>
    </row>
    <row r="635" spans="1:12" ht="15.75" customHeight="1" x14ac:dyDescent="0.25">
      <c r="A635" s="1"/>
      <c r="B635" s="1"/>
      <c r="C635" s="1"/>
      <c r="D635" s="1"/>
      <c r="E635" s="1"/>
      <c r="F635" s="1"/>
      <c r="G635" s="1"/>
      <c r="H635" s="1"/>
      <c r="I635" s="1"/>
      <c r="J635" s="1"/>
      <c r="K635" s="1"/>
      <c r="L635" s="1"/>
    </row>
    <row r="636" spans="1:12" ht="15.75" customHeight="1" x14ac:dyDescent="0.25">
      <c r="A636" s="1"/>
      <c r="B636" s="1"/>
      <c r="C636" s="1"/>
      <c r="D636" s="1"/>
      <c r="E636" s="1"/>
      <c r="F636" s="1"/>
      <c r="G636" s="1"/>
      <c r="H636" s="1"/>
      <c r="I636" s="1"/>
      <c r="J636" s="1"/>
      <c r="K636" s="1"/>
      <c r="L636" s="1"/>
    </row>
    <row r="637" spans="1:12" ht="15.75" customHeight="1" x14ac:dyDescent="0.25">
      <c r="A637" s="1"/>
      <c r="B637" s="1"/>
      <c r="C637" s="1"/>
      <c r="D637" s="1"/>
      <c r="E637" s="1"/>
      <c r="F637" s="1"/>
      <c r="G637" s="1"/>
      <c r="H637" s="1"/>
      <c r="I637" s="1"/>
      <c r="J637" s="1"/>
      <c r="K637" s="1"/>
      <c r="L637" s="1"/>
    </row>
    <row r="638" spans="1:12" ht="15.75" customHeight="1" x14ac:dyDescent="0.25">
      <c r="A638" s="1"/>
      <c r="B638" s="1"/>
      <c r="C638" s="1"/>
      <c r="D638" s="1"/>
      <c r="E638" s="1"/>
      <c r="F638" s="1"/>
      <c r="G638" s="1"/>
      <c r="H638" s="1"/>
      <c r="I638" s="1"/>
      <c r="J638" s="1"/>
      <c r="K638" s="1"/>
      <c r="L638" s="1"/>
    </row>
    <row r="639" spans="1:12" ht="15.75" customHeight="1" x14ac:dyDescent="0.25">
      <c r="A639" s="1"/>
      <c r="B639" s="1"/>
      <c r="C639" s="1"/>
      <c r="D639" s="1"/>
      <c r="E639" s="1"/>
      <c r="F639" s="1"/>
      <c r="G639" s="1"/>
      <c r="H639" s="1"/>
      <c r="I639" s="1"/>
      <c r="J639" s="1"/>
      <c r="K639" s="1"/>
      <c r="L639" s="1"/>
    </row>
    <row r="640" spans="1:12" ht="15.75" customHeight="1" x14ac:dyDescent="0.25">
      <c r="A640" s="1"/>
      <c r="B640" s="1"/>
      <c r="C640" s="1"/>
      <c r="D640" s="1"/>
      <c r="E640" s="1"/>
      <c r="F640" s="1"/>
      <c r="G640" s="1"/>
      <c r="H640" s="1"/>
      <c r="I640" s="1"/>
      <c r="J640" s="1"/>
      <c r="K640" s="1"/>
      <c r="L640" s="1"/>
    </row>
    <row r="641" spans="1:12" ht="15.75" customHeight="1" x14ac:dyDescent="0.25">
      <c r="A641" s="1"/>
      <c r="B641" s="1"/>
      <c r="C641" s="1"/>
      <c r="D641" s="1"/>
      <c r="E641" s="1"/>
      <c r="F641" s="1"/>
      <c r="G641" s="1"/>
      <c r="H641" s="1"/>
      <c r="I641" s="1"/>
      <c r="J641" s="1"/>
      <c r="K641" s="1"/>
      <c r="L641" s="1"/>
    </row>
    <row r="642" spans="1:12" ht="15.75" customHeight="1" x14ac:dyDescent="0.25">
      <c r="A642" s="1"/>
      <c r="B642" s="1"/>
      <c r="C642" s="1"/>
      <c r="D642" s="1"/>
      <c r="E642" s="1"/>
      <c r="F642" s="1"/>
      <c r="G642" s="1"/>
      <c r="H642" s="1"/>
      <c r="I642" s="1"/>
      <c r="J642" s="1"/>
      <c r="K642" s="1"/>
      <c r="L642" s="1"/>
    </row>
    <row r="643" spans="1:12" ht="15.75" customHeight="1" x14ac:dyDescent="0.25">
      <c r="A643" s="1"/>
      <c r="B643" s="1"/>
      <c r="C643" s="1"/>
      <c r="D643" s="1"/>
      <c r="E643" s="1"/>
      <c r="F643" s="1"/>
      <c r="G643" s="1"/>
      <c r="H643" s="1"/>
      <c r="I643" s="1"/>
      <c r="J643" s="1"/>
      <c r="K643" s="1"/>
      <c r="L643" s="1"/>
    </row>
    <row r="644" spans="1:12" ht="15.75" customHeight="1" x14ac:dyDescent="0.25">
      <c r="A644" s="1"/>
      <c r="B644" s="1"/>
      <c r="C644" s="1"/>
      <c r="D644" s="1"/>
      <c r="E644" s="1"/>
      <c r="F644" s="1"/>
      <c r="G644" s="1"/>
      <c r="H644" s="1"/>
      <c r="I644" s="1"/>
      <c r="J644" s="1"/>
      <c r="K644" s="1"/>
      <c r="L644" s="1"/>
    </row>
    <row r="645" spans="1:12" ht="15.75" customHeight="1" x14ac:dyDescent="0.25">
      <c r="A645" s="1"/>
      <c r="B645" s="1"/>
      <c r="C645" s="1"/>
      <c r="D645" s="1"/>
      <c r="E645" s="1"/>
      <c r="F645" s="1"/>
      <c r="G645" s="1"/>
      <c r="H645" s="1"/>
      <c r="I645" s="1"/>
      <c r="J645" s="1"/>
      <c r="K645" s="1"/>
      <c r="L645" s="1"/>
    </row>
    <row r="646" spans="1:12" ht="15.75" customHeight="1" x14ac:dyDescent="0.25">
      <c r="A646" s="1"/>
      <c r="B646" s="1"/>
      <c r="C646" s="1"/>
      <c r="D646" s="1"/>
      <c r="E646" s="1"/>
      <c r="F646" s="1"/>
      <c r="G646" s="1"/>
      <c r="H646" s="1"/>
      <c r="I646" s="1"/>
      <c r="J646" s="1"/>
      <c r="K646" s="1"/>
      <c r="L646" s="1"/>
    </row>
    <row r="647" spans="1:12" ht="15.75" customHeight="1" x14ac:dyDescent="0.25">
      <c r="A647" s="1"/>
      <c r="B647" s="1"/>
      <c r="C647" s="1"/>
      <c r="D647" s="1"/>
      <c r="E647" s="1"/>
      <c r="F647" s="1"/>
      <c r="G647" s="1"/>
      <c r="H647" s="1"/>
      <c r="I647" s="1"/>
      <c r="J647" s="1"/>
      <c r="K647" s="1"/>
      <c r="L647" s="1"/>
    </row>
    <row r="648" spans="1:12" ht="15.75" customHeight="1" x14ac:dyDescent="0.25">
      <c r="A648" s="1"/>
      <c r="B648" s="1"/>
      <c r="C648" s="1"/>
      <c r="D648" s="1"/>
      <c r="E648" s="1"/>
      <c r="F648" s="1"/>
      <c r="G648" s="1"/>
      <c r="H648" s="1"/>
      <c r="I648" s="1"/>
      <c r="J648" s="1"/>
      <c r="K648" s="1"/>
      <c r="L648" s="1"/>
    </row>
    <row r="649" spans="1:12" ht="15.75" customHeight="1" x14ac:dyDescent="0.25">
      <c r="A649" s="1"/>
      <c r="B649" s="1"/>
      <c r="C649" s="1"/>
      <c r="D649" s="1"/>
      <c r="E649" s="1"/>
      <c r="F649" s="1"/>
      <c r="G649" s="1"/>
      <c r="H649" s="1"/>
      <c r="I649" s="1"/>
      <c r="J649" s="1"/>
      <c r="K649" s="1"/>
      <c r="L649" s="1"/>
    </row>
    <row r="650" spans="1:12" ht="15.75" customHeight="1" x14ac:dyDescent="0.25">
      <c r="A650" s="1"/>
      <c r="B650" s="1"/>
      <c r="C650" s="1"/>
      <c r="D650" s="1"/>
      <c r="E650" s="1"/>
      <c r="F650" s="1"/>
      <c r="G650" s="1"/>
      <c r="H650" s="1"/>
      <c r="I650" s="1"/>
      <c r="J650" s="1"/>
      <c r="K650" s="1"/>
      <c r="L650" s="1"/>
    </row>
    <row r="651" spans="1:12" ht="15.75" customHeight="1" x14ac:dyDescent="0.25">
      <c r="A651" s="1"/>
      <c r="B651" s="1"/>
      <c r="C651" s="1"/>
      <c r="D651" s="1"/>
      <c r="E651" s="1"/>
      <c r="F651" s="1"/>
      <c r="G651" s="1"/>
      <c r="H651" s="1"/>
      <c r="I651" s="1"/>
      <c r="J651" s="1"/>
      <c r="K651" s="1"/>
      <c r="L651" s="1"/>
    </row>
    <row r="652" spans="1:12" ht="15.75" customHeight="1" x14ac:dyDescent="0.25">
      <c r="A652" s="1"/>
      <c r="B652" s="1"/>
      <c r="C652" s="1"/>
      <c r="D652" s="1"/>
      <c r="E652" s="1"/>
      <c r="F652" s="1"/>
      <c r="G652" s="1"/>
      <c r="H652" s="1"/>
      <c r="I652" s="1"/>
      <c r="J652" s="1"/>
      <c r="K652" s="1"/>
      <c r="L652" s="1"/>
    </row>
    <row r="653" spans="1:12" ht="15.75" customHeight="1" x14ac:dyDescent="0.25">
      <c r="A653" s="1"/>
      <c r="B653" s="1"/>
      <c r="C653" s="1"/>
      <c r="D653" s="1"/>
      <c r="E653" s="1"/>
      <c r="F653" s="1"/>
      <c r="G653" s="1"/>
      <c r="H653" s="1"/>
      <c r="I653" s="1"/>
      <c r="J653" s="1"/>
      <c r="K653" s="1"/>
      <c r="L653" s="1"/>
    </row>
    <row r="654" spans="1:12" ht="15.75" customHeight="1" x14ac:dyDescent="0.25">
      <c r="A654" s="1"/>
      <c r="B654" s="1"/>
      <c r="C654" s="1"/>
      <c r="D654" s="1"/>
      <c r="E654" s="1"/>
      <c r="F654" s="1"/>
      <c r="G654" s="1"/>
      <c r="H654" s="1"/>
      <c r="I654" s="1"/>
      <c r="J654" s="1"/>
      <c r="K654" s="1"/>
      <c r="L654" s="1"/>
    </row>
    <row r="655" spans="1:12" ht="15.75" customHeight="1" x14ac:dyDescent="0.25">
      <c r="A655" s="1"/>
      <c r="B655" s="1"/>
      <c r="C655" s="1"/>
      <c r="D655" s="1"/>
      <c r="E655" s="1"/>
      <c r="F655" s="1"/>
      <c r="G655" s="1"/>
      <c r="H655" s="1"/>
      <c r="I655" s="1"/>
      <c r="J655" s="1"/>
      <c r="K655" s="1"/>
      <c r="L655" s="1"/>
    </row>
    <row r="656" spans="1:12" ht="15.75" customHeight="1" x14ac:dyDescent="0.25">
      <c r="A656" s="1"/>
      <c r="B656" s="1"/>
      <c r="C656" s="1"/>
      <c r="D656" s="1"/>
      <c r="E656" s="1"/>
      <c r="F656" s="1"/>
      <c r="G656" s="1"/>
      <c r="H656" s="1"/>
      <c r="I656" s="1"/>
      <c r="J656" s="1"/>
      <c r="K656" s="1"/>
      <c r="L656" s="1"/>
    </row>
    <row r="657" spans="1:12" ht="15.75" customHeight="1" x14ac:dyDescent="0.25">
      <c r="A657" s="1"/>
      <c r="B657" s="1"/>
      <c r="C657" s="1"/>
      <c r="D657" s="1"/>
      <c r="E657" s="1"/>
      <c r="F657" s="1"/>
      <c r="G657" s="1"/>
      <c r="H657" s="1"/>
      <c r="I657" s="1"/>
      <c r="J657" s="1"/>
      <c r="K657" s="1"/>
      <c r="L657" s="1"/>
    </row>
    <row r="658" spans="1:12" ht="15.75" customHeight="1" x14ac:dyDescent="0.25">
      <c r="A658" s="1"/>
      <c r="B658" s="1"/>
      <c r="C658" s="1"/>
      <c r="D658" s="1"/>
      <c r="E658" s="1"/>
      <c r="F658" s="1"/>
      <c r="G658" s="1"/>
      <c r="H658" s="1"/>
      <c r="I658" s="1"/>
      <c r="J658" s="1"/>
      <c r="K658" s="1"/>
      <c r="L658" s="1"/>
    </row>
    <row r="659" spans="1:12" ht="15.75" customHeight="1" x14ac:dyDescent="0.25">
      <c r="A659" s="1"/>
      <c r="B659" s="1"/>
      <c r="C659" s="1"/>
      <c r="D659" s="1"/>
      <c r="E659" s="1"/>
      <c r="F659" s="1"/>
      <c r="G659" s="1"/>
      <c r="H659" s="1"/>
      <c r="I659" s="1"/>
      <c r="J659" s="1"/>
      <c r="K659" s="1"/>
      <c r="L659" s="1"/>
    </row>
    <row r="660" spans="1:12" ht="15.75" customHeight="1" x14ac:dyDescent="0.25">
      <c r="A660" s="1"/>
      <c r="B660" s="1"/>
      <c r="C660" s="1"/>
      <c r="D660" s="1"/>
      <c r="E660" s="1"/>
      <c r="F660" s="1"/>
      <c r="G660" s="1"/>
      <c r="H660" s="1"/>
      <c r="I660" s="1"/>
      <c r="J660" s="1"/>
      <c r="K660" s="1"/>
      <c r="L660" s="1"/>
    </row>
    <row r="661" spans="1:12" ht="15.75" customHeight="1" x14ac:dyDescent="0.25">
      <c r="A661" s="1"/>
      <c r="B661" s="1"/>
      <c r="C661" s="1"/>
      <c r="D661" s="1"/>
      <c r="E661" s="1"/>
      <c r="F661" s="1"/>
      <c r="G661" s="1"/>
      <c r="H661" s="1"/>
      <c r="I661" s="1"/>
      <c r="J661" s="1"/>
      <c r="K661" s="1"/>
      <c r="L661" s="1"/>
    </row>
    <row r="662" spans="1:12" ht="15.75" customHeight="1" x14ac:dyDescent="0.25">
      <c r="A662" s="1"/>
      <c r="B662" s="1"/>
      <c r="C662" s="1"/>
      <c r="D662" s="1"/>
      <c r="E662" s="1"/>
      <c r="F662" s="1"/>
      <c r="G662" s="1"/>
      <c r="H662" s="1"/>
      <c r="I662" s="1"/>
      <c r="J662" s="1"/>
      <c r="K662" s="1"/>
      <c r="L662" s="1"/>
    </row>
    <row r="663" spans="1:12" ht="15.75" customHeight="1" x14ac:dyDescent="0.25">
      <c r="A663" s="1"/>
      <c r="B663" s="1"/>
      <c r="C663" s="1"/>
      <c r="D663" s="1"/>
      <c r="E663" s="1"/>
      <c r="F663" s="1"/>
      <c r="G663" s="1"/>
      <c r="H663" s="1"/>
      <c r="I663" s="1"/>
      <c r="J663" s="1"/>
      <c r="K663" s="1"/>
      <c r="L663" s="1"/>
    </row>
    <row r="664" spans="1:12" ht="15.75" customHeight="1" x14ac:dyDescent="0.25">
      <c r="A664" s="1"/>
      <c r="B664" s="1"/>
      <c r="C664" s="1"/>
      <c r="D664" s="1"/>
      <c r="E664" s="1"/>
      <c r="F664" s="1"/>
      <c r="G664" s="1"/>
      <c r="H664" s="1"/>
      <c r="I664" s="1"/>
      <c r="J664" s="1"/>
      <c r="K664" s="1"/>
      <c r="L664" s="1"/>
    </row>
    <row r="665" spans="1:12" ht="15.75" customHeight="1" x14ac:dyDescent="0.25">
      <c r="A665" s="1"/>
      <c r="B665" s="1"/>
      <c r="C665" s="1"/>
      <c r="D665" s="1"/>
      <c r="E665" s="1"/>
      <c r="F665" s="1"/>
      <c r="G665" s="1"/>
      <c r="H665" s="1"/>
      <c r="I665" s="1"/>
      <c r="J665" s="1"/>
      <c r="K665" s="1"/>
      <c r="L665" s="1"/>
    </row>
    <row r="666" spans="1:12" ht="15.75" customHeight="1" x14ac:dyDescent="0.25">
      <c r="A666" s="1"/>
      <c r="B666" s="1"/>
      <c r="C666" s="1"/>
      <c r="D666" s="1"/>
      <c r="E666" s="1"/>
      <c r="F666" s="1"/>
      <c r="G666" s="1"/>
      <c r="H666" s="1"/>
      <c r="I666" s="1"/>
      <c r="J666" s="1"/>
      <c r="K666" s="1"/>
      <c r="L666" s="1"/>
    </row>
    <row r="667" spans="1:12" ht="15.75" customHeight="1" x14ac:dyDescent="0.25">
      <c r="A667" s="1"/>
      <c r="B667" s="1"/>
      <c r="C667" s="1"/>
      <c r="D667" s="1"/>
      <c r="E667" s="1"/>
      <c r="F667" s="1"/>
      <c r="G667" s="1"/>
      <c r="H667" s="1"/>
      <c r="I667" s="1"/>
      <c r="J667" s="1"/>
      <c r="K667" s="1"/>
      <c r="L667" s="1"/>
    </row>
    <row r="668" spans="1:12" ht="15.75" customHeight="1" x14ac:dyDescent="0.25">
      <c r="A668" s="1"/>
      <c r="B668" s="1"/>
      <c r="C668" s="1"/>
      <c r="D668" s="1"/>
      <c r="E668" s="1"/>
      <c r="F668" s="1"/>
      <c r="G668" s="1"/>
      <c r="H668" s="1"/>
      <c r="I668" s="1"/>
      <c r="J668" s="1"/>
      <c r="K668" s="1"/>
      <c r="L668" s="1"/>
    </row>
    <row r="669" spans="1:12" ht="15.75" customHeight="1" x14ac:dyDescent="0.25">
      <c r="A669" s="1"/>
      <c r="B669" s="1"/>
      <c r="C669" s="1"/>
      <c r="D669" s="1"/>
      <c r="E669" s="1"/>
      <c r="F669" s="1"/>
      <c r="G669" s="1"/>
      <c r="H669" s="1"/>
      <c r="I669" s="1"/>
      <c r="J669" s="1"/>
      <c r="K669" s="1"/>
      <c r="L669" s="1"/>
    </row>
    <row r="670" spans="1:12" ht="15.75" customHeight="1" x14ac:dyDescent="0.25">
      <c r="A670" s="1"/>
      <c r="B670" s="1"/>
      <c r="C670" s="1"/>
      <c r="D670" s="1"/>
      <c r="E670" s="1"/>
      <c r="F670" s="1"/>
      <c r="G670" s="1"/>
      <c r="H670" s="1"/>
      <c r="I670" s="1"/>
      <c r="J670" s="1"/>
      <c r="K670" s="1"/>
      <c r="L670" s="1"/>
    </row>
    <row r="671" spans="1:12" ht="15.75" customHeight="1" x14ac:dyDescent="0.25">
      <c r="A671" s="1"/>
      <c r="B671" s="1"/>
      <c r="C671" s="1"/>
      <c r="D671" s="1"/>
      <c r="E671" s="1"/>
      <c r="F671" s="1"/>
      <c r="G671" s="1"/>
      <c r="H671" s="1"/>
      <c r="I671" s="1"/>
      <c r="J671" s="1"/>
      <c r="K671" s="1"/>
      <c r="L671" s="1"/>
    </row>
    <row r="672" spans="1:12" ht="15.75" customHeight="1" x14ac:dyDescent="0.25">
      <c r="A672" s="1"/>
      <c r="B672" s="1"/>
      <c r="C672" s="1"/>
      <c r="D672" s="1"/>
      <c r="E672" s="1"/>
      <c r="F672" s="1"/>
      <c r="G672" s="1"/>
      <c r="H672" s="1"/>
      <c r="I672" s="1"/>
      <c r="J672" s="1"/>
      <c r="K672" s="1"/>
      <c r="L672" s="1"/>
    </row>
    <row r="673" spans="1:12" ht="15.75" customHeight="1" x14ac:dyDescent="0.25">
      <c r="A673" s="1"/>
      <c r="B673" s="1"/>
      <c r="C673" s="1"/>
      <c r="D673" s="1"/>
      <c r="E673" s="1"/>
      <c r="F673" s="1"/>
      <c r="G673" s="1"/>
      <c r="H673" s="1"/>
      <c r="I673" s="1"/>
      <c r="J673" s="1"/>
      <c r="K673" s="1"/>
      <c r="L673" s="1"/>
    </row>
    <row r="674" spans="1:12" ht="15.75" customHeight="1" x14ac:dyDescent="0.25">
      <c r="A674" s="1"/>
      <c r="B674" s="1"/>
      <c r="C674" s="1"/>
      <c r="D674" s="1"/>
      <c r="E674" s="1"/>
      <c r="F674" s="1"/>
      <c r="G674" s="1"/>
      <c r="H674" s="1"/>
      <c r="I674" s="1"/>
      <c r="J674" s="1"/>
      <c r="K674" s="1"/>
      <c r="L674" s="1"/>
    </row>
    <row r="675" spans="1:12" ht="15.75" customHeight="1" x14ac:dyDescent="0.25">
      <c r="A675" s="1"/>
      <c r="B675" s="1"/>
      <c r="C675" s="1"/>
      <c r="D675" s="1"/>
      <c r="E675" s="1"/>
      <c r="F675" s="1"/>
      <c r="G675" s="1"/>
      <c r="H675" s="1"/>
      <c r="I675" s="1"/>
      <c r="J675" s="1"/>
      <c r="K675" s="1"/>
      <c r="L675" s="1"/>
    </row>
    <row r="676" spans="1:12" ht="15.75" customHeight="1" x14ac:dyDescent="0.25">
      <c r="A676" s="1"/>
      <c r="B676" s="1"/>
      <c r="C676" s="1"/>
      <c r="D676" s="1"/>
      <c r="E676" s="1"/>
      <c r="F676" s="1"/>
      <c r="G676" s="1"/>
      <c r="H676" s="1"/>
      <c r="I676" s="1"/>
      <c r="J676" s="1"/>
      <c r="K676" s="1"/>
      <c r="L676" s="1"/>
    </row>
    <row r="677" spans="1:12" ht="15.75" customHeight="1" x14ac:dyDescent="0.25">
      <c r="A677" s="1"/>
      <c r="B677" s="1"/>
      <c r="C677" s="1"/>
      <c r="D677" s="1"/>
      <c r="E677" s="1"/>
      <c r="F677" s="1"/>
      <c r="G677" s="1"/>
      <c r="H677" s="1"/>
      <c r="I677" s="1"/>
      <c r="J677" s="1"/>
      <c r="K677" s="1"/>
      <c r="L677" s="1"/>
    </row>
    <row r="678" spans="1:12" ht="15.75" customHeight="1" x14ac:dyDescent="0.25">
      <c r="A678" s="1"/>
      <c r="B678" s="1"/>
      <c r="C678" s="1"/>
      <c r="D678" s="1"/>
      <c r="E678" s="1"/>
      <c r="F678" s="1"/>
      <c r="G678" s="1"/>
      <c r="H678" s="1"/>
      <c r="I678" s="1"/>
      <c r="J678" s="1"/>
      <c r="K678" s="1"/>
      <c r="L678" s="1"/>
    </row>
    <row r="679" spans="1:12" ht="15.75" customHeight="1" x14ac:dyDescent="0.25">
      <c r="A679" s="1"/>
      <c r="B679" s="1"/>
      <c r="C679" s="1"/>
      <c r="D679" s="1"/>
      <c r="E679" s="1"/>
      <c r="F679" s="1"/>
      <c r="G679" s="1"/>
      <c r="H679" s="1"/>
      <c r="I679" s="1"/>
      <c r="J679" s="1"/>
      <c r="K679" s="1"/>
      <c r="L679" s="1"/>
    </row>
    <row r="680" spans="1:12" ht="15.75" customHeight="1" x14ac:dyDescent="0.25">
      <c r="A680" s="1"/>
      <c r="B680" s="1"/>
      <c r="C680" s="1"/>
      <c r="D680" s="1"/>
      <c r="E680" s="1"/>
      <c r="F680" s="1"/>
      <c r="G680" s="1"/>
      <c r="H680" s="1"/>
      <c r="I680" s="1"/>
      <c r="J680" s="1"/>
      <c r="K680" s="1"/>
      <c r="L680" s="1"/>
    </row>
    <row r="681" spans="1:12" ht="15.75" customHeight="1" x14ac:dyDescent="0.25">
      <c r="A681" s="1"/>
      <c r="B681" s="1"/>
      <c r="C681" s="1"/>
      <c r="D681" s="1"/>
      <c r="E681" s="1"/>
      <c r="F681" s="1"/>
      <c r="G681" s="1"/>
      <c r="H681" s="1"/>
      <c r="I681" s="1"/>
      <c r="J681" s="1"/>
      <c r="K681" s="1"/>
      <c r="L681" s="1"/>
    </row>
    <row r="682" spans="1:12" ht="15.75" customHeight="1" x14ac:dyDescent="0.25">
      <c r="A682" s="1"/>
      <c r="B682" s="1"/>
      <c r="C682" s="1"/>
      <c r="D682" s="1"/>
      <c r="E682" s="1"/>
      <c r="F682" s="1"/>
      <c r="G682" s="1"/>
      <c r="H682" s="1"/>
      <c r="I682" s="1"/>
      <c r="J682" s="1"/>
      <c r="K682" s="1"/>
      <c r="L682" s="1"/>
    </row>
    <row r="683" spans="1:12" ht="15.75" customHeight="1" x14ac:dyDescent="0.25">
      <c r="A683" s="1"/>
      <c r="B683" s="1"/>
      <c r="C683" s="1"/>
      <c r="D683" s="1"/>
      <c r="E683" s="1"/>
      <c r="F683" s="1"/>
      <c r="G683" s="1"/>
      <c r="H683" s="1"/>
      <c r="I683" s="1"/>
      <c r="J683" s="1"/>
      <c r="K683" s="1"/>
      <c r="L683" s="1"/>
    </row>
    <row r="684" spans="1:12" ht="15.75" customHeight="1" x14ac:dyDescent="0.25">
      <c r="A684" s="1"/>
      <c r="B684" s="1"/>
      <c r="C684" s="1"/>
      <c r="D684" s="1"/>
      <c r="E684" s="1"/>
      <c r="F684" s="1"/>
      <c r="G684" s="1"/>
      <c r="H684" s="1"/>
      <c r="I684" s="1"/>
      <c r="J684" s="1"/>
      <c r="K684" s="1"/>
      <c r="L684" s="1"/>
    </row>
    <row r="685" spans="1:12" ht="15.75" customHeight="1" x14ac:dyDescent="0.25">
      <c r="A685" s="1"/>
      <c r="B685" s="1"/>
      <c r="C685" s="1"/>
      <c r="D685" s="1"/>
      <c r="E685" s="1"/>
      <c r="F685" s="1"/>
      <c r="G685" s="1"/>
      <c r="H685" s="1"/>
      <c r="I685" s="1"/>
      <c r="J685" s="1"/>
      <c r="K685" s="1"/>
      <c r="L685" s="1"/>
    </row>
    <row r="686" spans="1:12" ht="15.75" customHeight="1" x14ac:dyDescent="0.25">
      <c r="A686" s="1"/>
      <c r="B686" s="1"/>
      <c r="C686" s="1"/>
      <c r="D686" s="1"/>
      <c r="E686" s="1"/>
      <c r="F686" s="1"/>
      <c r="G686" s="1"/>
      <c r="H686" s="1"/>
      <c r="I686" s="1"/>
      <c r="J686" s="1"/>
      <c r="K686" s="1"/>
      <c r="L686" s="1"/>
    </row>
    <row r="687" spans="1:12" ht="15.75" customHeight="1" x14ac:dyDescent="0.25">
      <c r="A687" s="1"/>
      <c r="B687" s="1"/>
      <c r="C687" s="1"/>
      <c r="D687" s="1"/>
      <c r="E687" s="1"/>
      <c r="F687" s="1"/>
      <c r="G687" s="1"/>
      <c r="H687" s="1"/>
      <c r="I687" s="1"/>
      <c r="J687" s="1"/>
      <c r="K687" s="1"/>
      <c r="L687" s="1"/>
    </row>
    <row r="688" spans="1:12" ht="15.75" customHeight="1" x14ac:dyDescent="0.25">
      <c r="A688" s="1"/>
      <c r="B688" s="1"/>
      <c r="C688" s="1"/>
      <c r="D688" s="1"/>
      <c r="E688" s="1"/>
      <c r="F688" s="1"/>
      <c r="G688" s="1"/>
      <c r="H688" s="1"/>
      <c r="I688" s="1"/>
      <c r="J688" s="1"/>
      <c r="K688" s="1"/>
      <c r="L688" s="1"/>
    </row>
    <row r="689" spans="1:12" ht="15.75" customHeight="1" x14ac:dyDescent="0.25">
      <c r="A689" s="1"/>
      <c r="B689" s="1"/>
      <c r="C689" s="1"/>
      <c r="D689" s="1"/>
      <c r="E689" s="1"/>
      <c r="F689" s="1"/>
      <c r="G689" s="1"/>
      <c r="H689" s="1"/>
      <c r="I689" s="1"/>
      <c r="J689" s="1"/>
      <c r="K689" s="1"/>
      <c r="L689" s="1"/>
    </row>
    <row r="690" spans="1:12" ht="15.75" customHeight="1" x14ac:dyDescent="0.25">
      <c r="A690" s="1"/>
      <c r="B690" s="1"/>
      <c r="C690" s="1"/>
      <c r="D690" s="1"/>
      <c r="E690" s="1"/>
      <c r="F690" s="1"/>
      <c r="G690" s="1"/>
      <c r="H690" s="1"/>
      <c r="I690" s="1"/>
      <c r="J690" s="1"/>
      <c r="K690" s="1"/>
      <c r="L690" s="1"/>
    </row>
    <row r="691" spans="1:12" ht="15.75" customHeight="1" x14ac:dyDescent="0.25">
      <c r="A691" s="1"/>
      <c r="B691" s="1"/>
      <c r="C691" s="1"/>
      <c r="D691" s="1"/>
      <c r="E691" s="1"/>
      <c r="F691" s="1"/>
      <c r="G691" s="1"/>
      <c r="H691" s="1"/>
      <c r="I691" s="1"/>
      <c r="J691" s="1"/>
      <c r="K691" s="1"/>
      <c r="L691" s="1"/>
    </row>
    <row r="692" spans="1:12" ht="15.75" customHeight="1" x14ac:dyDescent="0.25">
      <c r="A692" s="1"/>
      <c r="B692" s="1"/>
      <c r="C692" s="1"/>
      <c r="D692" s="1"/>
      <c r="E692" s="1"/>
      <c r="F692" s="1"/>
      <c r="G692" s="1"/>
      <c r="H692" s="1"/>
      <c r="I692" s="1"/>
      <c r="J692" s="1"/>
      <c r="K692" s="1"/>
      <c r="L692" s="1"/>
    </row>
    <row r="693" spans="1:12" ht="15.75" customHeight="1" x14ac:dyDescent="0.25">
      <c r="A693" s="1"/>
      <c r="B693" s="1"/>
      <c r="C693" s="1"/>
      <c r="D693" s="1"/>
      <c r="E693" s="1"/>
      <c r="F693" s="1"/>
      <c r="G693" s="1"/>
      <c r="H693" s="1"/>
      <c r="I693" s="1"/>
      <c r="J693" s="1"/>
      <c r="K693" s="1"/>
      <c r="L693" s="1"/>
    </row>
    <row r="694" spans="1:12" ht="15.75" customHeight="1" x14ac:dyDescent="0.25">
      <c r="A694" s="1"/>
      <c r="B694" s="1"/>
      <c r="C694" s="1"/>
      <c r="D694" s="1"/>
      <c r="E694" s="1"/>
      <c r="F694" s="1"/>
      <c r="G694" s="1"/>
      <c r="H694" s="1"/>
      <c r="I694" s="1"/>
      <c r="J694" s="1"/>
      <c r="K694" s="1"/>
      <c r="L694" s="1"/>
    </row>
    <row r="695" spans="1:12" ht="15.75" customHeight="1" x14ac:dyDescent="0.25">
      <c r="A695" s="1"/>
      <c r="B695" s="1"/>
      <c r="C695" s="1"/>
      <c r="D695" s="1"/>
      <c r="E695" s="1"/>
      <c r="F695" s="1"/>
      <c r="G695" s="1"/>
      <c r="H695" s="1"/>
      <c r="I695" s="1"/>
      <c r="J695" s="1"/>
      <c r="K695" s="1"/>
      <c r="L695" s="1"/>
    </row>
    <row r="696" spans="1:12" ht="15.75" customHeight="1" x14ac:dyDescent="0.25">
      <c r="A696" s="1"/>
      <c r="B696" s="1"/>
      <c r="C696" s="1"/>
      <c r="D696" s="1"/>
      <c r="E696" s="1"/>
      <c r="F696" s="1"/>
      <c r="G696" s="1"/>
      <c r="H696" s="1"/>
      <c r="I696" s="1"/>
      <c r="J696" s="1"/>
      <c r="K696" s="1"/>
      <c r="L696" s="1"/>
    </row>
    <row r="697" spans="1:12" ht="15.75" customHeight="1" x14ac:dyDescent="0.25">
      <c r="A697" s="1"/>
      <c r="B697" s="1"/>
      <c r="C697" s="1"/>
      <c r="D697" s="1"/>
      <c r="E697" s="1"/>
      <c r="F697" s="1"/>
      <c r="G697" s="1"/>
      <c r="H697" s="1"/>
      <c r="I697" s="1"/>
      <c r="J697" s="1"/>
      <c r="K697" s="1"/>
      <c r="L697" s="1"/>
    </row>
    <row r="698" spans="1:12" ht="15.75" customHeight="1" x14ac:dyDescent="0.25">
      <c r="A698" s="1"/>
      <c r="B698" s="1"/>
      <c r="C698" s="1"/>
      <c r="D698" s="1"/>
      <c r="E698" s="1"/>
      <c r="F698" s="1"/>
      <c r="G698" s="1"/>
      <c r="H698" s="1"/>
      <c r="I698" s="1"/>
      <c r="J698" s="1"/>
      <c r="K698" s="1"/>
      <c r="L698" s="1"/>
    </row>
    <row r="699" spans="1:12" ht="15.75" customHeight="1" x14ac:dyDescent="0.25">
      <c r="A699" s="1"/>
      <c r="B699" s="1"/>
      <c r="C699" s="1"/>
      <c r="D699" s="1"/>
      <c r="E699" s="1"/>
      <c r="F699" s="1"/>
      <c r="G699" s="1"/>
      <c r="H699" s="1"/>
      <c r="I699" s="1"/>
      <c r="J699" s="1"/>
      <c r="K699" s="1"/>
      <c r="L699" s="1"/>
    </row>
    <row r="700" spans="1:12" ht="15.75" customHeight="1" x14ac:dyDescent="0.25">
      <c r="A700" s="1"/>
      <c r="B700" s="1"/>
      <c r="C700" s="1"/>
      <c r="D700" s="1"/>
      <c r="E700" s="1"/>
      <c r="F700" s="1"/>
      <c r="G700" s="1"/>
      <c r="H700" s="1"/>
      <c r="I700" s="1"/>
      <c r="J700" s="1"/>
      <c r="K700" s="1"/>
      <c r="L700" s="1"/>
    </row>
    <row r="701" spans="1:12" ht="15.75" customHeight="1" x14ac:dyDescent="0.25">
      <c r="A701" s="1"/>
      <c r="B701" s="1"/>
      <c r="C701" s="1"/>
      <c r="D701" s="1"/>
      <c r="E701" s="1"/>
      <c r="F701" s="1"/>
      <c r="G701" s="1"/>
      <c r="H701" s="1"/>
      <c r="I701" s="1"/>
      <c r="J701" s="1"/>
      <c r="K701" s="1"/>
      <c r="L701" s="1"/>
    </row>
    <row r="702" spans="1:12" ht="15.75" customHeight="1" x14ac:dyDescent="0.25">
      <c r="A702" s="1"/>
      <c r="B702" s="1"/>
      <c r="C702" s="1"/>
      <c r="D702" s="1"/>
      <c r="E702" s="1"/>
      <c r="F702" s="1"/>
      <c r="G702" s="1"/>
      <c r="H702" s="1"/>
      <c r="I702" s="1"/>
      <c r="J702" s="1"/>
      <c r="K702" s="1"/>
      <c r="L702" s="1"/>
    </row>
    <row r="703" spans="1:12" ht="15.75" customHeight="1" x14ac:dyDescent="0.25">
      <c r="A703" s="1"/>
      <c r="B703" s="1"/>
      <c r="C703" s="1"/>
      <c r="D703" s="1"/>
      <c r="E703" s="1"/>
      <c r="F703" s="1"/>
      <c r="G703" s="1"/>
      <c r="H703" s="1"/>
      <c r="I703" s="1"/>
      <c r="J703" s="1"/>
      <c r="K703" s="1"/>
      <c r="L703" s="1"/>
    </row>
    <row r="704" spans="1:12" ht="15.75" customHeight="1" x14ac:dyDescent="0.25">
      <c r="A704" s="1"/>
      <c r="B704" s="1"/>
      <c r="C704" s="1"/>
      <c r="D704" s="1"/>
      <c r="E704" s="1"/>
      <c r="F704" s="1"/>
      <c r="G704" s="1"/>
      <c r="H704" s="1"/>
      <c r="I704" s="1"/>
      <c r="J704" s="1"/>
      <c r="K704" s="1"/>
      <c r="L704" s="1"/>
    </row>
    <row r="705" spans="1:12" ht="15.75" customHeight="1" x14ac:dyDescent="0.25">
      <c r="A705" s="1"/>
      <c r="B705" s="1"/>
      <c r="C705" s="1"/>
      <c r="D705" s="1"/>
      <c r="E705" s="1"/>
      <c r="F705" s="1"/>
      <c r="G705" s="1"/>
      <c r="H705" s="1"/>
      <c r="I705" s="1"/>
      <c r="J705" s="1"/>
      <c r="K705" s="1"/>
      <c r="L705" s="1"/>
    </row>
    <row r="706" spans="1:12" ht="15.75" customHeight="1" x14ac:dyDescent="0.25">
      <c r="A706" s="1"/>
      <c r="B706" s="1"/>
      <c r="C706" s="1"/>
      <c r="D706" s="1"/>
      <c r="E706" s="1"/>
      <c r="F706" s="1"/>
      <c r="G706" s="1"/>
      <c r="H706" s="1"/>
      <c r="I706" s="1"/>
      <c r="J706" s="1"/>
      <c r="K706" s="1"/>
      <c r="L706" s="1"/>
    </row>
    <row r="707" spans="1:12" ht="15.75" customHeight="1" x14ac:dyDescent="0.25">
      <c r="A707" s="1"/>
      <c r="B707" s="1"/>
      <c r="C707" s="1"/>
      <c r="D707" s="1"/>
      <c r="E707" s="1"/>
      <c r="F707" s="1"/>
      <c r="G707" s="1"/>
      <c r="H707" s="1"/>
      <c r="I707" s="1"/>
      <c r="J707" s="1"/>
      <c r="K707" s="1"/>
      <c r="L707" s="1"/>
    </row>
    <row r="708" spans="1:12" ht="15.75" customHeight="1" x14ac:dyDescent="0.25">
      <c r="A708" s="1"/>
      <c r="B708" s="1"/>
      <c r="C708" s="1"/>
      <c r="D708" s="1"/>
      <c r="E708" s="1"/>
      <c r="F708" s="1"/>
      <c r="G708" s="1"/>
      <c r="H708" s="1"/>
      <c r="I708" s="1"/>
      <c r="J708" s="1"/>
      <c r="K708" s="1"/>
      <c r="L708" s="1"/>
    </row>
    <row r="709" spans="1:12" ht="15.75" customHeight="1" x14ac:dyDescent="0.25">
      <c r="A709" s="1"/>
      <c r="B709" s="1"/>
      <c r="C709" s="1"/>
      <c r="D709" s="1"/>
      <c r="E709" s="1"/>
      <c r="F709" s="1"/>
      <c r="G709" s="1"/>
      <c r="H709" s="1"/>
      <c r="I709" s="1"/>
      <c r="J709" s="1"/>
      <c r="K709" s="1"/>
      <c r="L709" s="1"/>
    </row>
    <row r="710" spans="1:12" ht="15.75" customHeight="1" x14ac:dyDescent="0.25">
      <c r="A710" s="1"/>
      <c r="B710" s="1"/>
      <c r="C710" s="1"/>
      <c r="D710" s="1"/>
      <c r="E710" s="1"/>
      <c r="F710" s="1"/>
      <c r="G710" s="1"/>
      <c r="H710" s="1"/>
      <c r="I710" s="1"/>
      <c r="J710" s="1"/>
      <c r="K710" s="1"/>
      <c r="L710" s="1"/>
    </row>
    <row r="711" spans="1:12" ht="15.75" customHeight="1" x14ac:dyDescent="0.25">
      <c r="A711" s="1"/>
      <c r="B711" s="1"/>
      <c r="C711" s="1"/>
      <c r="D711" s="1"/>
      <c r="E711" s="1"/>
      <c r="F711" s="1"/>
      <c r="G711" s="1"/>
      <c r="H711" s="1"/>
      <c r="I711" s="1"/>
      <c r="J711" s="1"/>
      <c r="K711" s="1"/>
      <c r="L711" s="1"/>
    </row>
    <row r="712" spans="1:12" ht="15.75" customHeight="1" x14ac:dyDescent="0.25">
      <c r="A712" s="1"/>
      <c r="B712" s="1"/>
      <c r="C712" s="1"/>
      <c r="D712" s="1"/>
      <c r="E712" s="1"/>
      <c r="F712" s="1"/>
      <c r="G712" s="1"/>
      <c r="H712" s="1"/>
      <c r="I712" s="1"/>
      <c r="J712" s="1"/>
      <c r="K712" s="1"/>
      <c r="L712" s="1"/>
    </row>
    <row r="713" spans="1:12" ht="15.75" customHeight="1" x14ac:dyDescent="0.25">
      <c r="A713" s="1"/>
      <c r="B713" s="1"/>
      <c r="C713" s="1"/>
      <c r="D713" s="1"/>
      <c r="E713" s="1"/>
      <c r="F713" s="1"/>
      <c r="G713" s="1"/>
      <c r="H713" s="1"/>
      <c r="I713" s="1"/>
      <c r="J713" s="1"/>
      <c r="K713" s="1"/>
      <c r="L713" s="1"/>
    </row>
    <row r="714" spans="1:12" ht="15.75" customHeight="1" x14ac:dyDescent="0.25">
      <c r="A714" s="1"/>
      <c r="B714" s="1"/>
      <c r="C714" s="1"/>
      <c r="D714" s="1"/>
      <c r="E714" s="1"/>
      <c r="F714" s="1"/>
      <c r="G714" s="1"/>
      <c r="H714" s="1"/>
      <c r="I714" s="1"/>
      <c r="J714" s="1"/>
      <c r="K714" s="1"/>
      <c r="L714" s="1"/>
    </row>
    <row r="715" spans="1:12" ht="15.75" customHeight="1" x14ac:dyDescent="0.25">
      <c r="A715" s="1"/>
      <c r="B715" s="1"/>
      <c r="C715" s="1"/>
      <c r="D715" s="1"/>
      <c r="E715" s="1"/>
      <c r="F715" s="1"/>
      <c r="G715" s="1"/>
      <c r="H715" s="1"/>
      <c r="I715" s="1"/>
      <c r="J715" s="1"/>
      <c r="K715" s="1"/>
      <c r="L715" s="1"/>
    </row>
    <row r="716" spans="1:12" ht="15.75" customHeight="1" x14ac:dyDescent="0.25">
      <c r="A716" s="1"/>
      <c r="B716" s="1"/>
      <c r="C716" s="1"/>
      <c r="D716" s="1"/>
      <c r="E716" s="1"/>
      <c r="F716" s="1"/>
      <c r="G716" s="1"/>
      <c r="H716" s="1"/>
      <c r="I716" s="1"/>
      <c r="J716" s="1"/>
      <c r="K716" s="1"/>
      <c r="L716" s="1"/>
    </row>
    <row r="717" spans="1:12" ht="15.75" customHeight="1" x14ac:dyDescent="0.25">
      <c r="A717" s="1"/>
      <c r="B717" s="1"/>
      <c r="C717" s="1"/>
      <c r="D717" s="1"/>
      <c r="E717" s="1"/>
      <c r="F717" s="1"/>
      <c r="G717" s="1"/>
      <c r="H717" s="1"/>
      <c r="I717" s="1"/>
      <c r="J717" s="1"/>
      <c r="K717" s="1"/>
      <c r="L717" s="1"/>
    </row>
    <row r="718" spans="1:12" ht="15.75" customHeight="1" x14ac:dyDescent="0.25">
      <c r="A718" s="1"/>
      <c r="B718" s="1"/>
      <c r="C718" s="1"/>
      <c r="D718" s="1"/>
      <c r="E718" s="1"/>
      <c r="F718" s="1"/>
      <c r="G718" s="1"/>
      <c r="H718" s="1"/>
      <c r="I718" s="1"/>
      <c r="J718" s="1"/>
      <c r="K718" s="1"/>
      <c r="L718" s="1"/>
    </row>
    <row r="719" spans="1:12" ht="15.75" customHeight="1" x14ac:dyDescent="0.25">
      <c r="A719" s="1"/>
      <c r="B719" s="1"/>
      <c r="C719" s="1"/>
      <c r="D719" s="1"/>
      <c r="E719" s="1"/>
      <c r="F719" s="1"/>
      <c r="G719" s="1"/>
      <c r="H719" s="1"/>
      <c r="I719" s="1"/>
      <c r="J719" s="1"/>
      <c r="K719" s="1"/>
      <c r="L719" s="1"/>
    </row>
    <row r="720" spans="1:12" ht="15.75" customHeight="1" x14ac:dyDescent="0.25">
      <c r="A720" s="1"/>
      <c r="B720" s="1"/>
      <c r="C720" s="1"/>
      <c r="D720" s="1"/>
      <c r="E720" s="1"/>
      <c r="F720" s="1"/>
      <c r="G720" s="1"/>
      <c r="H720" s="1"/>
      <c r="I720" s="1"/>
      <c r="J720" s="1"/>
      <c r="K720" s="1"/>
      <c r="L720" s="1"/>
    </row>
    <row r="721" spans="1:12" ht="15.75" customHeight="1" x14ac:dyDescent="0.25">
      <c r="A721" s="1"/>
      <c r="B721" s="1"/>
      <c r="C721" s="1"/>
      <c r="D721" s="1"/>
      <c r="E721" s="1"/>
      <c r="F721" s="1"/>
      <c r="G721" s="1"/>
      <c r="H721" s="1"/>
      <c r="I721" s="1"/>
      <c r="J721" s="1"/>
      <c r="K721" s="1"/>
      <c r="L721" s="1"/>
    </row>
    <row r="722" spans="1:12" ht="15.75" customHeight="1" x14ac:dyDescent="0.25">
      <c r="A722" s="1"/>
      <c r="B722" s="1"/>
      <c r="C722" s="1"/>
      <c r="D722" s="1"/>
      <c r="E722" s="1"/>
      <c r="F722" s="1"/>
      <c r="G722" s="1"/>
      <c r="H722" s="1"/>
      <c r="I722" s="1"/>
      <c r="J722" s="1"/>
      <c r="K722" s="1"/>
      <c r="L722" s="1"/>
    </row>
    <row r="723" spans="1:12" ht="15.75" customHeight="1" x14ac:dyDescent="0.25">
      <c r="A723" s="1"/>
      <c r="B723" s="1"/>
      <c r="C723" s="1"/>
      <c r="D723" s="1"/>
      <c r="E723" s="1"/>
      <c r="F723" s="1"/>
      <c r="G723" s="1"/>
      <c r="H723" s="1"/>
      <c r="I723" s="1"/>
      <c r="J723" s="1"/>
      <c r="K723" s="1"/>
      <c r="L723" s="1"/>
    </row>
    <row r="724" spans="1:12" ht="15.75" customHeight="1" x14ac:dyDescent="0.25">
      <c r="A724" s="1"/>
      <c r="B724" s="1"/>
      <c r="C724" s="1"/>
      <c r="D724" s="1"/>
      <c r="E724" s="1"/>
      <c r="F724" s="1"/>
      <c r="G724" s="1"/>
      <c r="H724" s="1"/>
      <c r="I724" s="1"/>
      <c r="J724" s="1"/>
      <c r="K724" s="1"/>
      <c r="L724" s="1"/>
    </row>
    <row r="725" spans="1:12" ht="15.75" customHeight="1" x14ac:dyDescent="0.25">
      <c r="A725" s="1"/>
      <c r="B725" s="1"/>
      <c r="C725" s="1"/>
      <c r="D725" s="1"/>
      <c r="E725" s="1"/>
      <c r="F725" s="1"/>
      <c r="G725" s="1"/>
      <c r="H725" s="1"/>
      <c r="I725" s="1"/>
      <c r="J725" s="1"/>
      <c r="K725" s="1"/>
      <c r="L725" s="1"/>
    </row>
    <row r="726" spans="1:12" ht="15.75" customHeight="1" x14ac:dyDescent="0.25">
      <c r="A726" s="1"/>
      <c r="B726" s="1"/>
      <c r="C726" s="1"/>
      <c r="D726" s="1"/>
      <c r="E726" s="1"/>
      <c r="F726" s="1"/>
      <c r="G726" s="1"/>
      <c r="H726" s="1"/>
      <c r="I726" s="1"/>
      <c r="J726" s="1"/>
      <c r="K726" s="1"/>
      <c r="L726" s="1"/>
    </row>
    <row r="727" spans="1:12" ht="15.75" customHeight="1" x14ac:dyDescent="0.25">
      <c r="A727" s="1"/>
      <c r="B727" s="1"/>
      <c r="C727" s="1"/>
      <c r="D727" s="1"/>
      <c r="E727" s="1"/>
      <c r="F727" s="1"/>
      <c r="G727" s="1"/>
      <c r="H727" s="1"/>
      <c r="I727" s="1"/>
      <c r="J727" s="1"/>
      <c r="K727" s="1"/>
      <c r="L727" s="1"/>
    </row>
    <row r="728" spans="1:12" ht="15.75" customHeight="1" x14ac:dyDescent="0.25">
      <c r="A728" s="1"/>
      <c r="B728" s="1"/>
      <c r="C728" s="1"/>
      <c r="D728" s="1"/>
      <c r="E728" s="1"/>
      <c r="F728" s="1"/>
      <c r="G728" s="1"/>
      <c r="H728" s="1"/>
      <c r="I728" s="1"/>
      <c r="J728" s="1"/>
      <c r="K728" s="1"/>
      <c r="L728" s="1"/>
    </row>
    <row r="729" spans="1:12" ht="15.75" customHeight="1" x14ac:dyDescent="0.25">
      <c r="A729" s="1"/>
      <c r="B729" s="1"/>
      <c r="C729" s="1"/>
      <c r="D729" s="1"/>
      <c r="E729" s="1"/>
      <c r="F729" s="1"/>
      <c r="G729" s="1"/>
      <c r="H729" s="1"/>
      <c r="I729" s="1"/>
      <c r="J729" s="1"/>
      <c r="K729" s="1"/>
      <c r="L729" s="1"/>
    </row>
    <row r="730" spans="1:12" ht="15.75" customHeight="1" x14ac:dyDescent="0.25">
      <c r="A730" s="1"/>
      <c r="B730" s="1"/>
      <c r="C730" s="1"/>
      <c r="D730" s="1"/>
      <c r="E730" s="1"/>
      <c r="F730" s="1"/>
      <c r="G730" s="1"/>
      <c r="H730" s="1"/>
      <c r="I730" s="1"/>
      <c r="J730" s="1"/>
      <c r="K730" s="1"/>
      <c r="L730" s="1"/>
    </row>
    <row r="731" spans="1:12" ht="15.75" customHeight="1" x14ac:dyDescent="0.25">
      <c r="A731" s="1"/>
      <c r="B731" s="1"/>
      <c r="C731" s="1"/>
      <c r="D731" s="1"/>
      <c r="E731" s="1"/>
      <c r="F731" s="1"/>
      <c r="G731" s="1"/>
      <c r="H731" s="1"/>
      <c r="I731" s="1"/>
      <c r="J731" s="1"/>
      <c r="K731" s="1"/>
      <c r="L731" s="1"/>
    </row>
    <row r="732" spans="1:12" ht="15.75" customHeight="1" x14ac:dyDescent="0.25">
      <c r="A732" s="1"/>
      <c r="B732" s="1"/>
      <c r="C732" s="1"/>
      <c r="D732" s="1"/>
      <c r="E732" s="1"/>
      <c r="F732" s="1"/>
      <c r="G732" s="1"/>
      <c r="H732" s="1"/>
      <c r="I732" s="1"/>
      <c r="J732" s="1"/>
      <c r="K732" s="1"/>
      <c r="L732" s="1"/>
    </row>
    <row r="733" spans="1:12" ht="15.75" customHeight="1" x14ac:dyDescent="0.25">
      <c r="A733" s="1"/>
      <c r="B733" s="1"/>
      <c r="C733" s="1"/>
      <c r="D733" s="1"/>
      <c r="E733" s="1"/>
      <c r="F733" s="1"/>
      <c r="G733" s="1"/>
      <c r="H733" s="1"/>
      <c r="I733" s="1"/>
      <c r="J733" s="1"/>
      <c r="K733" s="1"/>
      <c r="L733" s="1"/>
    </row>
    <row r="734" spans="1:12" ht="15.75" customHeight="1" x14ac:dyDescent="0.25">
      <c r="A734" s="1"/>
      <c r="B734" s="1"/>
      <c r="C734" s="1"/>
      <c r="D734" s="1"/>
      <c r="E734" s="1"/>
      <c r="F734" s="1"/>
      <c r="G734" s="1"/>
      <c r="H734" s="1"/>
      <c r="I734" s="1"/>
      <c r="J734" s="1"/>
      <c r="K734" s="1"/>
      <c r="L734" s="1"/>
    </row>
    <row r="735" spans="1:12" ht="15.75" customHeight="1" x14ac:dyDescent="0.25">
      <c r="A735" s="1"/>
      <c r="B735" s="1"/>
      <c r="C735" s="1"/>
      <c r="D735" s="1"/>
      <c r="E735" s="1"/>
      <c r="F735" s="1"/>
      <c r="G735" s="1"/>
      <c r="H735" s="1"/>
      <c r="I735" s="1"/>
      <c r="J735" s="1"/>
      <c r="K735" s="1"/>
      <c r="L735" s="1"/>
    </row>
    <row r="736" spans="1:12" ht="15.75" customHeight="1" x14ac:dyDescent="0.25">
      <c r="A736" s="1"/>
      <c r="B736" s="1"/>
      <c r="C736" s="1"/>
      <c r="D736" s="1"/>
      <c r="E736" s="1"/>
      <c r="F736" s="1"/>
      <c r="G736" s="1"/>
      <c r="H736" s="1"/>
      <c r="I736" s="1"/>
      <c r="J736" s="1"/>
      <c r="K736" s="1"/>
      <c r="L736" s="1"/>
    </row>
    <row r="737" spans="1:12" ht="15.75" customHeight="1" x14ac:dyDescent="0.25">
      <c r="A737" s="1"/>
      <c r="B737" s="1"/>
      <c r="C737" s="1"/>
      <c r="D737" s="1"/>
      <c r="E737" s="1"/>
      <c r="F737" s="1"/>
      <c r="G737" s="1"/>
      <c r="H737" s="1"/>
      <c r="I737" s="1"/>
      <c r="J737" s="1"/>
      <c r="K737" s="1"/>
      <c r="L737" s="1"/>
    </row>
    <row r="738" spans="1:12" ht="15.75" customHeight="1" x14ac:dyDescent="0.25">
      <c r="A738" s="1"/>
      <c r="B738" s="1"/>
      <c r="C738" s="1"/>
      <c r="D738" s="1"/>
      <c r="E738" s="1"/>
      <c r="F738" s="1"/>
      <c r="G738" s="1"/>
      <c r="H738" s="1"/>
      <c r="I738" s="1"/>
      <c r="J738" s="1"/>
      <c r="K738" s="1"/>
      <c r="L738" s="1"/>
    </row>
    <row r="739" spans="1:12" ht="15.75" customHeight="1" x14ac:dyDescent="0.25">
      <c r="A739" s="1"/>
      <c r="B739" s="1"/>
      <c r="C739" s="1"/>
      <c r="D739" s="1"/>
      <c r="E739" s="1"/>
      <c r="F739" s="1"/>
      <c r="G739" s="1"/>
      <c r="H739" s="1"/>
      <c r="I739" s="1"/>
      <c r="J739" s="1"/>
      <c r="K739" s="1"/>
      <c r="L739" s="1"/>
    </row>
    <row r="740" spans="1:12" ht="15.75" customHeight="1" x14ac:dyDescent="0.25">
      <c r="A740" s="1"/>
      <c r="B740" s="1"/>
      <c r="C740" s="1"/>
      <c r="D740" s="1"/>
      <c r="E740" s="1"/>
      <c r="F740" s="1"/>
      <c r="G740" s="1"/>
      <c r="H740" s="1"/>
      <c r="I740" s="1"/>
      <c r="J740" s="1"/>
      <c r="K740" s="1"/>
      <c r="L740" s="1"/>
    </row>
    <row r="741" spans="1:12" ht="15.75" customHeight="1" x14ac:dyDescent="0.25">
      <c r="A741" s="1"/>
      <c r="B741" s="1"/>
      <c r="C741" s="1"/>
      <c r="D741" s="1"/>
      <c r="E741" s="1"/>
      <c r="F741" s="1"/>
      <c r="G741" s="1"/>
      <c r="H741" s="1"/>
      <c r="I741" s="1"/>
      <c r="J741" s="1"/>
      <c r="K741" s="1"/>
      <c r="L741" s="1"/>
    </row>
    <row r="742" spans="1:12" ht="15.75" customHeight="1" x14ac:dyDescent="0.25">
      <c r="A742" s="1"/>
      <c r="B742" s="1"/>
      <c r="C742" s="1"/>
      <c r="D742" s="1"/>
      <c r="E742" s="1"/>
      <c r="F742" s="1"/>
      <c r="G742" s="1"/>
      <c r="H742" s="1"/>
      <c r="I742" s="1"/>
      <c r="J742" s="1"/>
      <c r="K742" s="1"/>
      <c r="L742" s="1"/>
    </row>
    <row r="743" spans="1:12" ht="15.75" customHeight="1" x14ac:dyDescent="0.25">
      <c r="A743" s="1"/>
      <c r="B743" s="1"/>
      <c r="C743" s="1"/>
      <c r="D743" s="1"/>
      <c r="E743" s="1"/>
      <c r="F743" s="1"/>
      <c r="G743" s="1"/>
      <c r="H743" s="1"/>
      <c r="I743" s="1"/>
      <c r="J743" s="1"/>
      <c r="K743" s="1"/>
      <c r="L743" s="1"/>
    </row>
    <row r="744" spans="1:12" ht="15.75" customHeight="1" x14ac:dyDescent="0.25">
      <c r="A744" s="1"/>
      <c r="B744" s="1"/>
      <c r="C744" s="1"/>
      <c r="D744" s="1"/>
      <c r="E744" s="1"/>
      <c r="F744" s="1"/>
      <c r="G744" s="1"/>
      <c r="H744" s="1"/>
      <c r="I744" s="1"/>
      <c r="J744" s="1"/>
      <c r="K744" s="1"/>
      <c r="L744" s="1"/>
    </row>
    <row r="745" spans="1:12" ht="15.75" customHeight="1" x14ac:dyDescent="0.25">
      <c r="A745" s="1"/>
      <c r="B745" s="1"/>
      <c r="C745" s="1"/>
      <c r="D745" s="1"/>
      <c r="E745" s="1"/>
      <c r="F745" s="1"/>
      <c r="G745" s="1"/>
      <c r="H745" s="1"/>
      <c r="I745" s="1"/>
      <c r="J745" s="1"/>
      <c r="K745" s="1"/>
      <c r="L745" s="1"/>
    </row>
    <row r="746" spans="1:12" ht="15.75" customHeight="1" x14ac:dyDescent="0.25">
      <c r="A746" s="1"/>
      <c r="B746" s="1"/>
      <c r="C746" s="1"/>
      <c r="D746" s="1"/>
      <c r="E746" s="1"/>
      <c r="F746" s="1"/>
      <c r="G746" s="1"/>
      <c r="H746" s="1"/>
      <c r="I746" s="1"/>
      <c r="J746" s="1"/>
      <c r="K746" s="1"/>
      <c r="L746" s="1"/>
    </row>
    <row r="747" spans="1:12" ht="15.75" customHeight="1" x14ac:dyDescent="0.25">
      <c r="A747" s="1"/>
      <c r="B747" s="1"/>
      <c r="C747" s="1"/>
      <c r="D747" s="1"/>
      <c r="E747" s="1"/>
      <c r="F747" s="1"/>
      <c r="G747" s="1"/>
      <c r="H747" s="1"/>
      <c r="I747" s="1"/>
      <c r="J747" s="1"/>
      <c r="K747" s="1"/>
      <c r="L747" s="1"/>
    </row>
    <row r="748" spans="1:12" ht="15.75" customHeight="1" x14ac:dyDescent="0.25">
      <c r="A748" s="1"/>
      <c r="B748" s="1"/>
      <c r="C748" s="1"/>
      <c r="D748" s="1"/>
      <c r="E748" s="1"/>
      <c r="F748" s="1"/>
      <c r="G748" s="1"/>
      <c r="H748" s="1"/>
      <c r="I748" s="1"/>
      <c r="J748" s="1"/>
      <c r="K748" s="1"/>
      <c r="L748" s="1"/>
    </row>
    <row r="749" spans="1:12" ht="15.75" customHeight="1" x14ac:dyDescent="0.25">
      <c r="A749" s="1"/>
      <c r="B749" s="1"/>
      <c r="C749" s="1"/>
      <c r="D749" s="1"/>
      <c r="E749" s="1"/>
      <c r="F749" s="1"/>
      <c r="G749" s="1"/>
      <c r="H749" s="1"/>
      <c r="I749" s="1"/>
      <c r="J749" s="1"/>
      <c r="K749" s="1"/>
      <c r="L749" s="1"/>
    </row>
    <row r="750" spans="1:12" ht="15.75" customHeight="1" x14ac:dyDescent="0.25">
      <c r="A750" s="1"/>
      <c r="B750" s="1"/>
      <c r="C750" s="1"/>
      <c r="D750" s="1"/>
      <c r="E750" s="1"/>
      <c r="F750" s="1"/>
      <c r="G750" s="1"/>
      <c r="H750" s="1"/>
      <c r="I750" s="1"/>
      <c r="J750" s="1"/>
      <c r="K750" s="1"/>
      <c r="L750" s="1"/>
    </row>
    <row r="751" spans="1:12" ht="15.75" customHeight="1" x14ac:dyDescent="0.25">
      <c r="A751" s="1"/>
      <c r="B751" s="1"/>
      <c r="C751" s="1"/>
      <c r="D751" s="1"/>
      <c r="E751" s="1"/>
      <c r="F751" s="1"/>
      <c r="G751" s="1"/>
      <c r="H751" s="1"/>
      <c r="I751" s="1"/>
      <c r="J751" s="1"/>
      <c r="K751" s="1"/>
      <c r="L751" s="1"/>
    </row>
    <row r="752" spans="1:12" ht="15.75" customHeight="1" x14ac:dyDescent="0.25">
      <c r="A752" s="1"/>
      <c r="B752" s="1"/>
      <c r="C752" s="1"/>
      <c r="D752" s="1"/>
      <c r="E752" s="1"/>
      <c r="F752" s="1"/>
      <c r="G752" s="1"/>
      <c r="H752" s="1"/>
      <c r="I752" s="1"/>
      <c r="J752" s="1"/>
      <c r="K752" s="1"/>
      <c r="L752" s="1"/>
    </row>
    <row r="753" spans="1:12" ht="15.75" customHeight="1" x14ac:dyDescent="0.25">
      <c r="A753" s="1"/>
      <c r="B753" s="1"/>
      <c r="C753" s="1"/>
      <c r="D753" s="1"/>
      <c r="E753" s="1"/>
      <c r="F753" s="1"/>
      <c r="G753" s="1"/>
      <c r="H753" s="1"/>
      <c r="I753" s="1"/>
      <c r="J753" s="1"/>
      <c r="K753" s="1"/>
      <c r="L753" s="1"/>
    </row>
    <row r="754" spans="1:12" ht="15.75" customHeight="1" x14ac:dyDescent="0.25">
      <c r="A754" s="1"/>
      <c r="B754" s="1"/>
      <c r="C754" s="1"/>
      <c r="D754" s="1"/>
      <c r="E754" s="1"/>
      <c r="F754" s="1"/>
      <c r="G754" s="1"/>
      <c r="H754" s="1"/>
      <c r="I754" s="1"/>
      <c r="J754" s="1"/>
      <c r="K754" s="1"/>
      <c r="L754" s="1"/>
    </row>
    <row r="755" spans="1:12" ht="15.75" customHeight="1" x14ac:dyDescent="0.25">
      <c r="A755" s="1"/>
      <c r="B755" s="1"/>
      <c r="C755" s="1"/>
      <c r="D755" s="1"/>
      <c r="E755" s="1"/>
      <c r="F755" s="1"/>
      <c r="G755" s="1"/>
      <c r="H755" s="1"/>
      <c r="I755" s="1"/>
      <c r="J755" s="1"/>
      <c r="K755" s="1"/>
      <c r="L755" s="1"/>
    </row>
    <row r="756" spans="1:12" ht="15.75" customHeight="1" x14ac:dyDescent="0.25">
      <c r="A756" s="1"/>
      <c r="B756" s="1"/>
      <c r="C756" s="1"/>
      <c r="D756" s="1"/>
      <c r="E756" s="1"/>
      <c r="F756" s="1"/>
      <c r="G756" s="1"/>
      <c r="H756" s="1"/>
      <c r="I756" s="1"/>
      <c r="J756" s="1"/>
      <c r="K756" s="1"/>
      <c r="L756" s="1"/>
    </row>
    <row r="757" spans="1:12" ht="15.75" customHeight="1" x14ac:dyDescent="0.25">
      <c r="A757" s="1"/>
      <c r="B757" s="1"/>
      <c r="C757" s="1"/>
      <c r="D757" s="1"/>
      <c r="E757" s="1"/>
      <c r="F757" s="1"/>
      <c r="G757" s="1"/>
      <c r="H757" s="1"/>
      <c r="I757" s="1"/>
      <c r="J757" s="1"/>
      <c r="K757" s="1"/>
      <c r="L757" s="1"/>
    </row>
    <row r="758" spans="1:12" ht="15.75" customHeight="1" x14ac:dyDescent="0.25">
      <c r="A758" s="1"/>
      <c r="B758" s="1"/>
      <c r="C758" s="1"/>
      <c r="D758" s="1"/>
      <c r="E758" s="1"/>
      <c r="F758" s="1"/>
      <c r="G758" s="1"/>
      <c r="H758" s="1"/>
      <c r="I758" s="1"/>
      <c r="J758" s="1"/>
      <c r="K758" s="1"/>
      <c r="L758" s="1"/>
    </row>
    <row r="759" spans="1:12" ht="15.75" customHeight="1" x14ac:dyDescent="0.25">
      <c r="A759" s="1"/>
      <c r="B759" s="1"/>
      <c r="C759" s="1"/>
      <c r="D759" s="1"/>
      <c r="E759" s="1"/>
      <c r="F759" s="1"/>
      <c r="G759" s="1"/>
      <c r="H759" s="1"/>
      <c r="I759" s="1"/>
      <c r="J759" s="1"/>
      <c r="K759" s="1"/>
      <c r="L759" s="1"/>
    </row>
    <row r="760" spans="1:12" ht="15.75" customHeight="1" x14ac:dyDescent="0.25">
      <c r="A760" s="1"/>
      <c r="B760" s="1"/>
      <c r="C760" s="1"/>
      <c r="D760" s="1"/>
      <c r="E760" s="1"/>
      <c r="F760" s="1"/>
      <c r="G760" s="1"/>
      <c r="H760" s="1"/>
      <c r="I760" s="1"/>
      <c r="J760" s="1"/>
      <c r="K760" s="1"/>
      <c r="L760" s="1"/>
    </row>
    <row r="761" spans="1:12" ht="15.75" customHeight="1" x14ac:dyDescent="0.25">
      <c r="A761" s="1"/>
      <c r="B761" s="1"/>
      <c r="C761" s="1"/>
      <c r="D761" s="1"/>
      <c r="E761" s="1"/>
      <c r="F761" s="1"/>
      <c r="G761" s="1"/>
      <c r="H761" s="1"/>
      <c r="I761" s="1"/>
      <c r="J761" s="1"/>
      <c r="K761" s="1"/>
      <c r="L761" s="1"/>
    </row>
    <row r="762" spans="1:12" ht="15.75" customHeight="1" x14ac:dyDescent="0.25">
      <c r="A762" s="1"/>
      <c r="B762" s="1"/>
      <c r="C762" s="1"/>
      <c r="D762" s="1"/>
      <c r="E762" s="1"/>
      <c r="F762" s="1"/>
      <c r="G762" s="1"/>
      <c r="H762" s="1"/>
      <c r="I762" s="1"/>
      <c r="J762" s="1"/>
      <c r="K762" s="1"/>
      <c r="L762" s="1"/>
    </row>
    <row r="763" spans="1:12" ht="15.75" customHeight="1" x14ac:dyDescent="0.25">
      <c r="A763" s="1"/>
      <c r="B763" s="1"/>
      <c r="C763" s="1"/>
      <c r="D763" s="1"/>
      <c r="E763" s="1"/>
      <c r="F763" s="1"/>
      <c r="G763" s="1"/>
      <c r="H763" s="1"/>
      <c r="I763" s="1"/>
      <c r="J763" s="1"/>
      <c r="K763" s="1"/>
      <c r="L763" s="1"/>
    </row>
    <row r="764" spans="1:12" ht="15.75" customHeight="1" x14ac:dyDescent="0.25">
      <c r="A764" s="1"/>
      <c r="B764" s="1"/>
      <c r="C764" s="1"/>
      <c r="D764" s="1"/>
      <c r="E764" s="1"/>
      <c r="F764" s="1"/>
      <c r="G764" s="1"/>
      <c r="H764" s="1"/>
      <c r="I764" s="1"/>
      <c r="J764" s="1"/>
      <c r="K764" s="1"/>
      <c r="L764" s="1"/>
    </row>
    <row r="765" spans="1:12" ht="15.75" customHeight="1" x14ac:dyDescent="0.25">
      <c r="A765" s="1"/>
      <c r="B765" s="1"/>
      <c r="C765" s="1"/>
      <c r="D765" s="1"/>
      <c r="E765" s="1"/>
      <c r="F765" s="1"/>
      <c r="G765" s="1"/>
      <c r="H765" s="1"/>
      <c r="I765" s="1"/>
      <c r="J765" s="1"/>
      <c r="K765" s="1"/>
      <c r="L765" s="1"/>
    </row>
    <row r="766" spans="1:12" ht="15.75" customHeight="1" x14ac:dyDescent="0.25">
      <c r="A766" s="1"/>
      <c r="B766" s="1"/>
      <c r="C766" s="1"/>
      <c r="D766" s="1"/>
      <c r="E766" s="1"/>
      <c r="F766" s="1"/>
      <c r="G766" s="1"/>
      <c r="H766" s="1"/>
      <c r="I766" s="1"/>
      <c r="J766" s="1"/>
      <c r="K766" s="1"/>
      <c r="L766" s="1"/>
    </row>
    <row r="767" spans="1:12" ht="15.75" customHeight="1" x14ac:dyDescent="0.25">
      <c r="A767" s="1"/>
      <c r="B767" s="1"/>
      <c r="C767" s="1"/>
      <c r="D767" s="1"/>
      <c r="E767" s="1"/>
      <c r="F767" s="1"/>
      <c r="G767" s="1"/>
      <c r="H767" s="1"/>
      <c r="I767" s="1"/>
      <c r="J767" s="1"/>
      <c r="K767" s="1"/>
      <c r="L767" s="1"/>
    </row>
    <row r="768" spans="1:12" ht="15.75" customHeight="1" x14ac:dyDescent="0.25">
      <c r="A768" s="1"/>
      <c r="B768" s="1"/>
      <c r="C768" s="1"/>
      <c r="D768" s="1"/>
      <c r="E768" s="1"/>
      <c r="F768" s="1"/>
      <c r="G768" s="1"/>
      <c r="H768" s="1"/>
      <c r="I768" s="1"/>
      <c r="J768" s="1"/>
      <c r="K768" s="1"/>
      <c r="L768" s="1"/>
    </row>
    <row r="769" spans="1:12" ht="15.75" customHeight="1" x14ac:dyDescent="0.25">
      <c r="A769" s="1"/>
      <c r="B769" s="1"/>
      <c r="C769" s="1"/>
      <c r="D769" s="1"/>
      <c r="E769" s="1"/>
      <c r="F769" s="1"/>
      <c r="G769" s="1"/>
      <c r="H769" s="1"/>
      <c r="I769" s="1"/>
      <c r="J769" s="1"/>
      <c r="K769" s="1"/>
      <c r="L769" s="1"/>
    </row>
    <row r="770" spans="1:12" ht="15.75" customHeight="1" x14ac:dyDescent="0.25">
      <c r="A770" s="1"/>
      <c r="B770" s="1"/>
      <c r="C770" s="1"/>
      <c r="D770" s="1"/>
      <c r="E770" s="1"/>
      <c r="F770" s="1"/>
      <c r="G770" s="1"/>
      <c r="H770" s="1"/>
      <c r="I770" s="1"/>
      <c r="J770" s="1"/>
      <c r="K770" s="1"/>
      <c r="L770" s="1"/>
    </row>
    <row r="771" spans="1:12" ht="15.75" customHeight="1" x14ac:dyDescent="0.25">
      <c r="A771" s="1"/>
      <c r="B771" s="1"/>
      <c r="C771" s="1"/>
      <c r="D771" s="1"/>
      <c r="E771" s="1"/>
      <c r="F771" s="1"/>
      <c r="G771" s="1"/>
      <c r="H771" s="1"/>
      <c r="I771" s="1"/>
      <c r="J771" s="1"/>
      <c r="K771" s="1"/>
      <c r="L771" s="1"/>
    </row>
    <row r="772" spans="1:12" ht="15.75" customHeight="1" x14ac:dyDescent="0.25">
      <c r="A772" s="1"/>
      <c r="B772" s="1"/>
      <c r="C772" s="1"/>
      <c r="D772" s="1"/>
      <c r="E772" s="1"/>
      <c r="F772" s="1"/>
      <c r="G772" s="1"/>
      <c r="H772" s="1"/>
      <c r="I772" s="1"/>
      <c r="J772" s="1"/>
      <c r="K772" s="1"/>
      <c r="L772" s="1"/>
    </row>
    <row r="773" spans="1:12" ht="15.75" customHeight="1" x14ac:dyDescent="0.25">
      <c r="A773" s="1"/>
      <c r="B773" s="1"/>
      <c r="C773" s="1"/>
      <c r="D773" s="1"/>
      <c r="E773" s="1"/>
      <c r="F773" s="1"/>
      <c r="G773" s="1"/>
      <c r="H773" s="1"/>
      <c r="I773" s="1"/>
      <c r="J773" s="1"/>
      <c r="K773" s="1"/>
      <c r="L773" s="1"/>
    </row>
    <row r="774" spans="1:12" ht="15.75" customHeight="1" x14ac:dyDescent="0.25">
      <c r="A774" s="1"/>
      <c r="B774" s="1"/>
      <c r="C774" s="1"/>
      <c r="D774" s="1"/>
      <c r="E774" s="1"/>
      <c r="F774" s="1"/>
      <c r="G774" s="1"/>
      <c r="H774" s="1"/>
      <c r="I774" s="1"/>
      <c r="J774" s="1"/>
      <c r="K774" s="1"/>
      <c r="L774" s="1"/>
    </row>
    <row r="775" spans="1:12" ht="15.75" customHeight="1" x14ac:dyDescent="0.25">
      <c r="A775" s="1"/>
      <c r="B775" s="1"/>
      <c r="C775" s="1"/>
      <c r="D775" s="1"/>
      <c r="E775" s="1"/>
      <c r="F775" s="1"/>
      <c r="G775" s="1"/>
      <c r="H775" s="1"/>
      <c r="I775" s="1"/>
      <c r="J775" s="1"/>
      <c r="K775" s="1"/>
      <c r="L775" s="1"/>
    </row>
    <row r="776" spans="1:12" ht="15.75" customHeight="1" x14ac:dyDescent="0.25">
      <c r="A776" s="1"/>
      <c r="B776" s="1"/>
      <c r="C776" s="1"/>
      <c r="D776" s="1"/>
      <c r="E776" s="1"/>
      <c r="F776" s="1"/>
      <c r="G776" s="1"/>
      <c r="H776" s="1"/>
      <c r="I776" s="1"/>
      <c r="J776" s="1"/>
      <c r="K776" s="1"/>
      <c r="L776" s="1"/>
    </row>
    <row r="777" spans="1:12" ht="15.75" customHeight="1" x14ac:dyDescent="0.25">
      <c r="A777" s="1"/>
      <c r="B777" s="1"/>
      <c r="C777" s="1"/>
      <c r="D777" s="1"/>
      <c r="E777" s="1"/>
      <c r="F777" s="1"/>
      <c r="G777" s="1"/>
      <c r="H777" s="1"/>
      <c r="I777" s="1"/>
      <c r="J777" s="1"/>
      <c r="K777" s="1"/>
      <c r="L777" s="1"/>
    </row>
    <row r="778" spans="1:12" ht="15.75" customHeight="1" x14ac:dyDescent="0.25">
      <c r="A778" s="1"/>
      <c r="B778" s="1"/>
      <c r="C778" s="1"/>
      <c r="D778" s="1"/>
      <c r="E778" s="1"/>
      <c r="F778" s="1"/>
      <c r="G778" s="1"/>
      <c r="H778" s="1"/>
      <c r="I778" s="1"/>
      <c r="J778" s="1"/>
      <c r="K778" s="1"/>
      <c r="L778" s="1"/>
    </row>
    <row r="779" spans="1:12" ht="15.75" customHeight="1" x14ac:dyDescent="0.25">
      <c r="A779" s="1"/>
      <c r="B779" s="1"/>
      <c r="C779" s="1"/>
      <c r="D779" s="1"/>
      <c r="E779" s="1"/>
      <c r="F779" s="1"/>
      <c r="G779" s="1"/>
      <c r="H779" s="1"/>
      <c r="I779" s="1"/>
      <c r="J779" s="1"/>
      <c r="K779" s="1"/>
      <c r="L779" s="1"/>
    </row>
    <row r="780" spans="1:12" ht="15.75" customHeight="1" x14ac:dyDescent="0.25">
      <c r="A780" s="1"/>
      <c r="B780" s="1"/>
      <c r="C780" s="1"/>
      <c r="D780" s="1"/>
      <c r="E780" s="1"/>
      <c r="F780" s="1"/>
      <c r="G780" s="1"/>
      <c r="H780" s="1"/>
      <c r="I780" s="1"/>
      <c r="J780" s="1"/>
      <c r="K780" s="1"/>
      <c r="L780" s="1"/>
    </row>
    <row r="781" spans="1:12" ht="15.75" customHeight="1" x14ac:dyDescent="0.25">
      <c r="A781" s="1"/>
      <c r="B781" s="1"/>
      <c r="C781" s="1"/>
      <c r="D781" s="1"/>
      <c r="E781" s="1"/>
      <c r="F781" s="1"/>
      <c r="G781" s="1"/>
      <c r="H781" s="1"/>
      <c r="I781" s="1"/>
      <c r="J781" s="1"/>
      <c r="K781" s="1"/>
      <c r="L781" s="1"/>
    </row>
    <row r="782" spans="1:12" ht="15.75" customHeight="1" x14ac:dyDescent="0.25">
      <c r="A782" s="1"/>
      <c r="B782" s="1"/>
      <c r="C782" s="1"/>
      <c r="D782" s="1"/>
      <c r="E782" s="1"/>
      <c r="F782" s="1"/>
      <c r="G782" s="1"/>
      <c r="H782" s="1"/>
      <c r="I782" s="1"/>
      <c r="J782" s="1"/>
      <c r="K782" s="1"/>
      <c r="L782" s="1"/>
    </row>
    <row r="783" spans="1:12" ht="15.75" customHeight="1" x14ac:dyDescent="0.25">
      <c r="A783" s="1"/>
      <c r="B783" s="1"/>
      <c r="C783" s="1"/>
      <c r="D783" s="1"/>
      <c r="E783" s="1"/>
      <c r="F783" s="1"/>
      <c r="G783" s="1"/>
      <c r="H783" s="1"/>
      <c r="I783" s="1"/>
      <c r="J783" s="1"/>
      <c r="K783" s="1"/>
      <c r="L783" s="1"/>
    </row>
    <row r="784" spans="1:12" ht="15.75" customHeight="1" x14ac:dyDescent="0.25">
      <c r="A784" s="1"/>
      <c r="B784" s="1"/>
      <c r="C784" s="1"/>
      <c r="D784" s="1"/>
      <c r="E784" s="1"/>
      <c r="F784" s="1"/>
      <c r="G784" s="1"/>
      <c r="H784" s="1"/>
      <c r="I784" s="1"/>
      <c r="J784" s="1"/>
      <c r="K784" s="1"/>
      <c r="L784" s="1"/>
    </row>
    <row r="785" spans="1:12" ht="15.75" customHeight="1" x14ac:dyDescent="0.25">
      <c r="A785" s="1"/>
      <c r="B785" s="1"/>
      <c r="C785" s="1"/>
      <c r="D785" s="1"/>
      <c r="E785" s="1"/>
      <c r="F785" s="1"/>
      <c r="G785" s="1"/>
      <c r="H785" s="1"/>
      <c r="I785" s="1"/>
      <c r="J785" s="1"/>
      <c r="K785" s="1"/>
      <c r="L785" s="1"/>
    </row>
    <row r="786" spans="1:12" ht="15.75" customHeight="1" x14ac:dyDescent="0.25">
      <c r="A786" s="1"/>
      <c r="B786" s="1"/>
      <c r="C786" s="1"/>
      <c r="D786" s="1"/>
      <c r="E786" s="1"/>
      <c r="F786" s="1"/>
      <c r="G786" s="1"/>
      <c r="H786" s="1"/>
      <c r="I786" s="1"/>
      <c r="J786" s="1"/>
      <c r="K786" s="1"/>
      <c r="L786" s="1"/>
    </row>
    <row r="787" spans="1:12" ht="15.75" customHeight="1" x14ac:dyDescent="0.25">
      <c r="A787" s="1"/>
      <c r="B787" s="1"/>
      <c r="C787" s="1"/>
      <c r="D787" s="1"/>
      <c r="E787" s="1"/>
      <c r="F787" s="1"/>
      <c r="G787" s="1"/>
      <c r="H787" s="1"/>
      <c r="I787" s="1"/>
      <c r="J787" s="1"/>
      <c r="K787" s="1"/>
      <c r="L787" s="1"/>
    </row>
    <row r="788" spans="1:12" ht="15.75" customHeight="1" x14ac:dyDescent="0.25">
      <c r="A788" s="1"/>
      <c r="B788" s="1"/>
      <c r="C788" s="1"/>
      <c r="D788" s="1"/>
      <c r="E788" s="1"/>
      <c r="F788" s="1"/>
      <c r="G788" s="1"/>
      <c r="H788" s="1"/>
      <c r="I788" s="1"/>
      <c r="J788" s="1"/>
      <c r="K788" s="1"/>
      <c r="L788" s="1"/>
    </row>
    <row r="789" spans="1:12" ht="15.75" customHeight="1" x14ac:dyDescent="0.25">
      <c r="A789" s="1"/>
      <c r="B789" s="1"/>
      <c r="C789" s="1"/>
      <c r="D789" s="1"/>
      <c r="E789" s="1"/>
      <c r="F789" s="1"/>
      <c r="G789" s="1"/>
      <c r="H789" s="1"/>
      <c r="I789" s="1"/>
      <c r="J789" s="1"/>
      <c r="K789" s="1"/>
      <c r="L789" s="1"/>
    </row>
    <row r="790" spans="1:12" ht="15.75" customHeight="1" x14ac:dyDescent="0.25">
      <c r="A790" s="1"/>
      <c r="B790" s="1"/>
      <c r="C790" s="1"/>
      <c r="D790" s="1"/>
      <c r="E790" s="1"/>
      <c r="F790" s="1"/>
      <c r="G790" s="1"/>
      <c r="H790" s="1"/>
      <c r="I790" s="1"/>
      <c r="J790" s="1"/>
      <c r="K790" s="1"/>
      <c r="L790" s="1"/>
    </row>
    <row r="791" spans="1:12" ht="15.75" customHeight="1" x14ac:dyDescent="0.25">
      <c r="A791" s="1"/>
      <c r="B791" s="1"/>
      <c r="C791" s="1"/>
      <c r="D791" s="1"/>
      <c r="E791" s="1"/>
      <c r="F791" s="1"/>
      <c r="G791" s="1"/>
      <c r="H791" s="1"/>
      <c r="I791" s="1"/>
      <c r="J791" s="1"/>
      <c r="K791" s="1"/>
      <c r="L791" s="1"/>
    </row>
    <row r="792" spans="1:12" ht="15.75" customHeight="1" x14ac:dyDescent="0.25">
      <c r="A792" s="1"/>
      <c r="B792" s="1"/>
      <c r="C792" s="1"/>
      <c r="D792" s="1"/>
      <c r="E792" s="1"/>
      <c r="F792" s="1"/>
      <c r="G792" s="1"/>
      <c r="H792" s="1"/>
      <c r="I792" s="1"/>
      <c r="J792" s="1"/>
      <c r="K792" s="1"/>
      <c r="L792" s="1"/>
    </row>
    <row r="793" spans="1:12" ht="15.75" customHeight="1" x14ac:dyDescent="0.25">
      <c r="A793" s="1"/>
      <c r="B793" s="1"/>
      <c r="C793" s="1"/>
      <c r="D793" s="1"/>
      <c r="E793" s="1"/>
      <c r="F793" s="1"/>
      <c r="G793" s="1"/>
      <c r="H793" s="1"/>
      <c r="I793" s="1"/>
      <c r="J793" s="1"/>
      <c r="K793" s="1"/>
      <c r="L793" s="1"/>
    </row>
    <row r="794" spans="1:12" ht="15.75" customHeight="1" x14ac:dyDescent="0.25">
      <c r="A794" s="1"/>
      <c r="B794" s="1"/>
      <c r="C794" s="1"/>
      <c r="D794" s="1"/>
      <c r="E794" s="1"/>
      <c r="F794" s="1"/>
      <c r="G794" s="1"/>
      <c r="H794" s="1"/>
      <c r="I794" s="1"/>
      <c r="J794" s="1"/>
      <c r="K794" s="1"/>
      <c r="L794" s="1"/>
    </row>
    <row r="795" spans="1:12" ht="15.75" customHeight="1" x14ac:dyDescent="0.25">
      <c r="A795" s="1"/>
      <c r="B795" s="1"/>
      <c r="C795" s="1"/>
      <c r="D795" s="1"/>
      <c r="E795" s="1"/>
      <c r="F795" s="1"/>
      <c r="G795" s="1"/>
      <c r="H795" s="1"/>
      <c r="I795" s="1"/>
      <c r="J795" s="1"/>
      <c r="K795" s="1"/>
      <c r="L795" s="1"/>
    </row>
    <row r="796" spans="1:12" ht="15.75" customHeight="1" x14ac:dyDescent="0.25">
      <c r="A796" s="1"/>
      <c r="B796" s="1"/>
      <c r="C796" s="1"/>
      <c r="D796" s="1"/>
      <c r="E796" s="1"/>
      <c r="F796" s="1"/>
      <c r="G796" s="1"/>
      <c r="H796" s="1"/>
      <c r="I796" s="1"/>
      <c r="J796" s="1"/>
      <c r="K796" s="1"/>
      <c r="L796" s="1"/>
    </row>
    <row r="797" spans="1:12" ht="15.75" customHeight="1" x14ac:dyDescent="0.25">
      <c r="A797" s="1"/>
      <c r="B797" s="1"/>
      <c r="C797" s="1"/>
      <c r="D797" s="1"/>
      <c r="E797" s="1"/>
      <c r="F797" s="1"/>
      <c r="G797" s="1"/>
      <c r="H797" s="1"/>
      <c r="I797" s="1"/>
      <c r="J797" s="1"/>
      <c r="K797" s="1"/>
      <c r="L797" s="1"/>
    </row>
    <row r="798" spans="1:12" ht="15.75" customHeight="1" x14ac:dyDescent="0.25">
      <c r="A798" s="1"/>
      <c r="B798" s="1"/>
      <c r="C798" s="1"/>
      <c r="D798" s="1"/>
      <c r="E798" s="1"/>
      <c r="F798" s="1"/>
      <c r="G798" s="1"/>
      <c r="H798" s="1"/>
      <c r="I798" s="1"/>
      <c r="J798" s="1"/>
      <c r="K798" s="1"/>
      <c r="L798" s="1"/>
    </row>
    <row r="799" spans="1:12" ht="15.75" customHeight="1" x14ac:dyDescent="0.25">
      <c r="A799" s="1"/>
      <c r="B799" s="1"/>
      <c r="C799" s="1"/>
      <c r="D799" s="1"/>
      <c r="E799" s="1"/>
      <c r="F799" s="1"/>
      <c r="G799" s="1"/>
      <c r="H799" s="1"/>
      <c r="I799" s="1"/>
      <c r="J799" s="1"/>
      <c r="K799" s="1"/>
      <c r="L799" s="1"/>
    </row>
    <row r="800" spans="1:12" ht="15.75" customHeight="1" x14ac:dyDescent="0.25">
      <c r="A800" s="1"/>
      <c r="B800" s="1"/>
      <c r="C800" s="1"/>
      <c r="D800" s="1"/>
      <c r="E800" s="1"/>
      <c r="F800" s="1"/>
      <c r="G800" s="1"/>
      <c r="H800" s="1"/>
      <c r="I800" s="1"/>
      <c r="J800" s="1"/>
      <c r="K800" s="1"/>
      <c r="L800" s="1"/>
    </row>
    <row r="801" spans="1:12" ht="15.75" customHeight="1" x14ac:dyDescent="0.25">
      <c r="A801" s="1"/>
      <c r="B801" s="1"/>
      <c r="C801" s="1"/>
      <c r="D801" s="1"/>
      <c r="E801" s="1"/>
      <c r="F801" s="1"/>
      <c r="G801" s="1"/>
      <c r="H801" s="1"/>
      <c r="I801" s="1"/>
      <c r="J801" s="1"/>
      <c r="K801" s="1"/>
      <c r="L801" s="1"/>
    </row>
    <row r="802" spans="1:12" ht="15.75" customHeight="1" x14ac:dyDescent="0.25">
      <c r="A802" s="1"/>
      <c r="B802" s="1"/>
      <c r="C802" s="1"/>
      <c r="D802" s="1"/>
      <c r="E802" s="1"/>
      <c r="F802" s="1"/>
      <c r="G802" s="1"/>
      <c r="H802" s="1"/>
      <c r="I802" s="1"/>
      <c r="J802" s="1"/>
      <c r="K802" s="1"/>
      <c r="L802" s="1"/>
    </row>
    <row r="803" spans="1:12" ht="15.75" customHeight="1" x14ac:dyDescent="0.25">
      <c r="A803" s="1"/>
      <c r="B803" s="1"/>
      <c r="C803" s="1"/>
      <c r="D803" s="1"/>
      <c r="E803" s="1"/>
      <c r="F803" s="1"/>
      <c r="G803" s="1"/>
      <c r="H803" s="1"/>
      <c r="I803" s="1"/>
      <c r="J803" s="1"/>
      <c r="K803" s="1"/>
      <c r="L803" s="1"/>
    </row>
    <row r="804" spans="1:12" ht="15.75" customHeight="1" x14ac:dyDescent="0.25">
      <c r="A804" s="1"/>
      <c r="B804" s="1"/>
      <c r="C804" s="1"/>
      <c r="D804" s="1"/>
      <c r="E804" s="1"/>
      <c r="F804" s="1"/>
      <c r="G804" s="1"/>
      <c r="H804" s="1"/>
      <c r="I804" s="1"/>
      <c r="J804" s="1"/>
      <c r="K804" s="1"/>
      <c r="L804" s="1"/>
    </row>
    <row r="805" spans="1:12" ht="15.75" customHeight="1" x14ac:dyDescent="0.25">
      <c r="A805" s="1"/>
      <c r="B805" s="1"/>
      <c r="C805" s="1"/>
      <c r="D805" s="1"/>
      <c r="E805" s="1"/>
      <c r="F805" s="1"/>
      <c r="G805" s="1"/>
      <c r="H805" s="1"/>
      <c r="I805" s="1"/>
      <c r="J805" s="1"/>
      <c r="K805" s="1"/>
      <c r="L805" s="1"/>
    </row>
    <row r="806" spans="1:12" ht="15.75" customHeight="1" x14ac:dyDescent="0.25">
      <c r="A806" s="1"/>
      <c r="B806" s="1"/>
      <c r="C806" s="1"/>
      <c r="D806" s="1"/>
      <c r="E806" s="1"/>
      <c r="F806" s="1"/>
      <c r="G806" s="1"/>
      <c r="H806" s="1"/>
      <c r="I806" s="1"/>
      <c r="J806" s="1"/>
      <c r="K806" s="1"/>
      <c r="L806" s="1"/>
    </row>
    <row r="807" spans="1:12" ht="15.75" customHeight="1" x14ac:dyDescent="0.25">
      <c r="A807" s="1"/>
      <c r="B807" s="1"/>
      <c r="C807" s="1"/>
      <c r="D807" s="1"/>
      <c r="E807" s="1"/>
      <c r="F807" s="1"/>
      <c r="G807" s="1"/>
      <c r="H807" s="1"/>
      <c r="I807" s="1"/>
      <c r="J807" s="1"/>
      <c r="K807" s="1"/>
      <c r="L807" s="1"/>
    </row>
    <row r="808" spans="1:12" ht="15.75" customHeight="1" x14ac:dyDescent="0.25">
      <c r="A808" s="1"/>
      <c r="B808" s="1"/>
      <c r="C808" s="1"/>
      <c r="D808" s="1"/>
      <c r="E808" s="1"/>
      <c r="F808" s="1"/>
      <c r="G808" s="1"/>
      <c r="H808" s="1"/>
      <c r="I808" s="1"/>
      <c r="J808" s="1"/>
      <c r="K808" s="1"/>
      <c r="L808" s="1"/>
    </row>
    <row r="809" spans="1:12" ht="15.75" customHeight="1" x14ac:dyDescent="0.25">
      <c r="A809" s="1"/>
      <c r="B809" s="1"/>
      <c r="C809" s="1"/>
      <c r="D809" s="1"/>
      <c r="E809" s="1"/>
      <c r="F809" s="1"/>
      <c r="G809" s="1"/>
      <c r="H809" s="1"/>
      <c r="I809" s="1"/>
      <c r="J809" s="1"/>
      <c r="K809" s="1"/>
      <c r="L809" s="1"/>
    </row>
    <row r="810" spans="1:12" ht="15.75" customHeight="1" x14ac:dyDescent="0.25">
      <c r="A810" s="1"/>
      <c r="B810" s="1"/>
      <c r="C810" s="1"/>
      <c r="D810" s="1"/>
      <c r="E810" s="1"/>
      <c r="F810" s="1"/>
      <c r="G810" s="1"/>
      <c r="H810" s="1"/>
      <c r="I810" s="1"/>
      <c r="J810" s="1"/>
      <c r="K810" s="1"/>
      <c r="L810" s="1"/>
    </row>
    <row r="811" spans="1:12" ht="15.75" customHeight="1" x14ac:dyDescent="0.25">
      <c r="A811" s="1"/>
      <c r="B811" s="1"/>
      <c r="C811" s="1"/>
      <c r="D811" s="1"/>
      <c r="E811" s="1"/>
      <c r="F811" s="1"/>
      <c r="G811" s="1"/>
      <c r="H811" s="1"/>
      <c r="I811" s="1"/>
      <c r="J811" s="1"/>
      <c r="K811" s="1"/>
      <c r="L811" s="1"/>
    </row>
    <row r="812" spans="1:12" ht="15.75" customHeight="1" x14ac:dyDescent="0.25">
      <c r="A812" s="1"/>
      <c r="B812" s="1"/>
      <c r="C812" s="1"/>
      <c r="D812" s="1"/>
      <c r="E812" s="1"/>
      <c r="F812" s="1"/>
      <c r="G812" s="1"/>
      <c r="H812" s="1"/>
      <c r="I812" s="1"/>
      <c r="J812" s="1"/>
      <c r="K812" s="1"/>
      <c r="L812" s="1"/>
    </row>
    <row r="813" spans="1:12" ht="15.75" customHeight="1" x14ac:dyDescent="0.25">
      <c r="A813" s="1"/>
      <c r="B813" s="1"/>
      <c r="C813" s="1"/>
      <c r="D813" s="1"/>
      <c r="E813" s="1"/>
      <c r="F813" s="1"/>
      <c r="G813" s="1"/>
      <c r="H813" s="1"/>
      <c r="I813" s="1"/>
      <c r="J813" s="1"/>
      <c r="K813" s="1"/>
      <c r="L813" s="1"/>
    </row>
    <row r="814" spans="1:12" ht="15.75" customHeight="1" x14ac:dyDescent="0.25">
      <c r="A814" s="1"/>
      <c r="B814" s="1"/>
      <c r="C814" s="1"/>
      <c r="D814" s="1"/>
      <c r="E814" s="1"/>
      <c r="F814" s="1"/>
      <c r="G814" s="1"/>
      <c r="H814" s="1"/>
      <c r="I814" s="1"/>
      <c r="J814" s="1"/>
      <c r="K814" s="1"/>
      <c r="L814" s="1"/>
    </row>
    <row r="815" spans="1:12" ht="15.75" customHeight="1" x14ac:dyDescent="0.25">
      <c r="A815" s="1"/>
      <c r="B815" s="1"/>
      <c r="C815" s="1"/>
      <c r="D815" s="1"/>
      <c r="E815" s="1"/>
      <c r="F815" s="1"/>
      <c r="G815" s="1"/>
      <c r="H815" s="1"/>
      <c r="I815" s="1"/>
      <c r="J815" s="1"/>
      <c r="K815" s="1"/>
      <c r="L815" s="1"/>
    </row>
    <row r="816" spans="1:12" ht="15.75" customHeight="1" x14ac:dyDescent="0.25">
      <c r="A816" s="1"/>
      <c r="B816" s="1"/>
      <c r="C816" s="1"/>
      <c r="D816" s="1"/>
      <c r="E816" s="1"/>
      <c r="F816" s="1"/>
      <c r="G816" s="1"/>
      <c r="H816" s="1"/>
      <c r="I816" s="1"/>
      <c r="J816" s="1"/>
      <c r="K816" s="1"/>
      <c r="L816" s="1"/>
    </row>
    <row r="817" spans="1:12" ht="15.75" customHeight="1" x14ac:dyDescent="0.25">
      <c r="A817" s="1"/>
      <c r="B817" s="1"/>
      <c r="C817" s="1"/>
      <c r="D817" s="1"/>
      <c r="E817" s="1"/>
      <c r="F817" s="1"/>
      <c r="G817" s="1"/>
      <c r="H817" s="1"/>
      <c r="I817" s="1"/>
      <c r="J817" s="1"/>
      <c r="K817" s="1"/>
      <c r="L817" s="1"/>
    </row>
    <row r="818" spans="1:12" ht="15.75" customHeight="1" x14ac:dyDescent="0.25">
      <c r="A818" s="1"/>
      <c r="B818" s="1"/>
      <c r="C818" s="1"/>
      <c r="D818" s="1"/>
      <c r="E818" s="1"/>
      <c r="F818" s="1"/>
      <c r="G818" s="1"/>
      <c r="H818" s="1"/>
      <c r="I818" s="1"/>
      <c r="J818" s="1"/>
      <c r="K818" s="1"/>
      <c r="L818" s="1"/>
    </row>
    <row r="819" spans="1:12" ht="15.75" customHeight="1" x14ac:dyDescent="0.25">
      <c r="A819" s="1"/>
      <c r="B819" s="1"/>
      <c r="C819" s="1"/>
      <c r="D819" s="1"/>
      <c r="E819" s="1"/>
      <c r="F819" s="1"/>
      <c r="G819" s="1"/>
      <c r="H819" s="1"/>
      <c r="I819" s="1"/>
      <c r="J819" s="1"/>
      <c r="K819" s="1"/>
      <c r="L819" s="1"/>
    </row>
    <row r="820" spans="1:12" ht="15.75" customHeight="1" x14ac:dyDescent="0.25">
      <c r="A820" s="1"/>
      <c r="B820" s="1"/>
      <c r="C820" s="1"/>
      <c r="D820" s="1"/>
      <c r="E820" s="1"/>
      <c r="F820" s="1"/>
      <c r="G820" s="1"/>
      <c r="H820" s="1"/>
      <c r="I820" s="1"/>
      <c r="J820" s="1"/>
      <c r="K820" s="1"/>
      <c r="L820" s="1"/>
    </row>
    <row r="821" spans="1:12" ht="15.75" customHeight="1" x14ac:dyDescent="0.25">
      <c r="A821" s="1"/>
      <c r="B821" s="1"/>
      <c r="C821" s="1"/>
      <c r="D821" s="1"/>
      <c r="E821" s="1"/>
      <c r="F821" s="1"/>
      <c r="G821" s="1"/>
      <c r="H821" s="1"/>
      <c r="I821" s="1"/>
      <c r="J821" s="1"/>
      <c r="K821" s="1"/>
      <c r="L821" s="1"/>
    </row>
    <row r="822" spans="1:12" ht="15.75" customHeight="1" x14ac:dyDescent="0.25">
      <c r="A822" s="1"/>
      <c r="B822" s="1"/>
      <c r="C822" s="1"/>
      <c r="D822" s="1"/>
      <c r="E822" s="1"/>
      <c r="F822" s="1"/>
      <c r="G822" s="1"/>
      <c r="H822" s="1"/>
      <c r="I822" s="1"/>
      <c r="J822" s="1"/>
      <c r="K822" s="1"/>
      <c r="L822" s="1"/>
    </row>
    <row r="823" spans="1:12" ht="15.75" customHeight="1" x14ac:dyDescent="0.25">
      <c r="A823" s="1"/>
      <c r="B823" s="1"/>
      <c r="C823" s="1"/>
      <c r="D823" s="1"/>
      <c r="E823" s="1"/>
      <c r="F823" s="1"/>
      <c r="G823" s="1"/>
      <c r="H823" s="1"/>
      <c r="I823" s="1"/>
      <c r="J823" s="1"/>
      <c r="K823" s="1"/>
      <c r="L823" s="1"/>
    </row>
    <row r="824" spans="1:12" ht="15.75" customHeight="1" x14ac:dyDescent="0.25">
      <c r="A824" s="1"/>
      <c r="B824" s="1"/>
      <c r="C824" s="1"/>
      <c r="D824" s="1"/>
      <c r="E824" s="1"/>
      <c r="F824" s="1"/>
      <c r="G824" s="1"/>
      <c r="H824" s="1"/>
      <c r="I824" s="1"/>
      <c r="J824" s="1"/>
      <c r="K824" s="1"/>
      <c r="L824" s="1"/>
    </row>
    <row r="825" spans="1:12" ht="15.75" customHeight="1" x14ac:dyDescent="0.25">
      <c r="A825" s="1"/>
      <c r="B825" s="1"/>
      <c r="C825" s="1"/>
      <c r="D825" s="1"/>
      <c r="E825" s="1"/>
      <c r="F825" s="1"/>
      <c r="G825" s="1"/>
      <c r="H825" s="1"/>
      <c r="I825" s="1"/>
      <c r="J825" s="1"/>
      <c r="K825" s="1"/>
      <c r="L825" s="1"/>
    </row>
    <row r="826" spans="1:12" ht="15.75" customHeight="1" x14ac:dyDescent="0.25">
      <c r="A826" s="1"/>
      <c r="B826" s="1"/>
      <c r="C826" s="1"/>
      <c r="D826" s="1"/>
      <c r="E826" s="1"/>
      <c r="F826" s="1"/>
      <c r="G826" s="1"/>
      <c r="H826" s="1"/>
      <c r="I826" s="1"/>
      <c r="J826" s="1"/>
      <c r="K826" s="1"/>
      <c r="L826" s="1"/>
    </row>
    <row r="827" spans="1:12" ht="15.75" customHeight="1" x14ac:dyDescent="0.25">
      <c r="A827" s="1"/>
      <c r="B827" s="1"/>
      <c r="C827" s="1"/>
      <c r="D827" s="1"/>
      <c r="E827" s="1"/>
      <c r="F827" s="1"/>
      <c r="G827" s="1"/>
      <c r="H827" s="1"/>
      <c r="I827" s="1"/>
      <c r="J827" s="1"/>
      <c r="K827" s="1"/>
      <c r="L827" s="1"/>
    </row>
    <row r="828" spans="1:12" ht="15.75" customHeight="1" x14ac:dyDescent="0.25">
      <c r="A828" s="1"/>
      <c r="B828" s="1"/>
      <c r="C828" s="1"/>
      <c r="D828" s="1"/>
      <c r="E828" s="1"/>
      <c r="F828" s="1"/>
      <c r="G828" s="1"/>
      <c r="H828" s="1"/>
      <c r="I828" s="1"/>
      <c r="J828" s="1"/>
      <c r="K828" s="1"/>
      <c r="L828" s="1"/>
    </row>
    <row r="829" spans="1:12" ht="15.75" customHeight="1" x14ac:dyDescent="0.25">
      <c r="A829" s="1"/>
      <c r="B829" s="1"/>
      <c r="C829" s="1"/>
      <c r="D829" s="1"/>
      <c r="E829" s="1"/>
      <c r="F829" s="1"/>
      <c r="G829" s="1"/>
      <c r="H829" s="1"/>
      <c r="I829" s="1"/>
      <c r="J829" s="1"/>
      <c r="K829" s="1"/>
      <c r="L829" s="1"/>
    </row>
    <row r="830" spans="1:12" ht="15.75" customHeight="1" x14ac:dyDescent="0.25">
      <c r="A830" s="1"/>
      <c r="B830" s="1"/>
      <c r="C830" s="1"/>
      <c r="D830" s="1"/>
      <c r="E830" s="1"/>
      <c r="F830" s="1"/>
      <c r="G830" s="1"/>
      <c r="H830" s="1"/>
      <c r="I830" s="1"/>
      <c r="J830" s="1"/>
      <c r="K830" s="1"/>
      <c r="L830" s="1"/>
    </row>
    <row r="831" spans="1:12" ht="15.75" customHeight="1" x14ac:dyDescent="0.25">
      <c r="A831" s="1"/>
      <c r="B831" s="1"/>
      <c r="C831" s="1"/>
      <c r="D831" s="1"/>
      <c r="E831" s="1"/>
      <c r="F831" s="1"/>
      <c r="G831" s="1"/>
      <c r="H831" s="1"/>
      <c r="I831" s="1"/>
      <c r="J831" s="1"/>
      <c r="K831" s="1"/>
      <c r="L831" s="1"/>
    </row>
    <row r="832" spans="1:12" ht="15.75" customHeight="1" x14ac:dyDescent="0.25">
      <c r="A832" s="1"/>
      <c r="B832" s="1"/>
      <c r="C832" s="1"/>
      <c r="D832" s="1"/>
      <c r="E832" s="1"/>
      <c r="F832" s="1"/>
      <c r="G832" s="1"/>
      <c r="H832" s="1"/>
      <c r="I832" s="1"/>
      <c r="J832" s="1"/>
      <c r="K832" s="1"/>
      <c r="L832" s="1"/>
    </row>
    <row r="833" spans="1:12" ht="15.75" customHeight="1" x14ac:dyDescent="0.25">
      <c r="A833" s="1"/>
      <c r="B833" s="1"/>
      <c r="C833" s="1"/>
      <c r="D833" s="1"/>
      <c r="E833" s="1"/>
      <c r="F833" s="1"/>
      <c r="G833" s="1"/>
      <c r="H833" s="1"/>
      <c r="I833" s="1"/>
      <c r="J833" s="1"/>
      <c r="K833" s="1"/>
      <c r="L833" s="1"/>
    </row>
    <row r="834" spans="1:12" ht="15.75" customHeight="1" x14ac:dyDescent="0.25">
      <c r="A834" s="1"/>
      <c r="B834" s="1"/>
      <c r="C834" s="1"/>
      <c r="D834" s="1"/>
      <c r="E834" s="1"/>
      <c r="F834" s="1"/>
      <c r="G834" s="1"/>
      <c r="H834" s="1"/>
      <c r="I834" s="1"/>
      <c r="J834" s="1"/>
      <c r="K834" s="1"/>
      <c r="L834" s="1"/>
    </row>
    <row r="835" spans="1:12" ht="15.75" customHeight="1" x14ac:dyDescent="0.25">
      <c r="A835" s="1"/>
      <c r="B835" s="1"/>
      <c r="C835" s="1"/>
      <c r="D835" s="1"/>
      <c r="E835" s="1"/>
      <c r="F835" s="1"/>
      <c r="G835" s="1"/>
      <c r="H835" s="1"/>
      <c r="I835" s="1"/>
      <c r="J835" s="1"/>
      <c r="K835" s="1"/>
      <c r="L835" s="1"/>
    </row>
    <row r="836" spans="1:12" ht="15.75" customHeight="1" x14ac:dyDescent="0.25">
      <c r="A836" s="1"/>
      <c r="B836" s="1"/>
      <c r="C836" s="1"/>
      <c r="D836" s="1"/>
      <c r="E836" s="1"/>
      <c r="F836" s="1"/>
      <c r="G836" s="1"/>
      <c r="H836" s="1"/>
      <c r="I836" s="1"/>
      <c r="J836" s="1"/>
      <c r="K836" s="1"/>
      <c r="L836" s="1"/>
    </row>
    <row r="837" spans="1:12" ht="15.75" customHeight="1" x14ac:dyDescent="0.25">
      <c r="A837" s="1"/>
      <c r="B837" s="1"/>
      <c r="C837" s="1"/>
      <c r="D837" s="1"/>
      <c r="E837" s="1"/>
      <c r="F837" s="1"/>
      <c r="G837" s="1"/>
      <c r="H837" s="1"/>
      <c r="I837" s="1"/>
      <c r="J837" s="1"/>
      <c r="K837" s="1"/>
      <c r="L837" s="1"/>
    </row>
    <row r="838" spans="1:12" ht="15.75" customHeight="1" x14ac:dyDescent="0.25">
      <c r="A838" s="1"/>
      <c r="B838" s="1"/>
      <c r="C838" s="1"/>
      <c r="D838" s="1"/>
      <c r="E838" s="1"/>
      <c r="F838" s="1"/>
      <c r="G838" s="1"/>
      <c r="H838" s="1"/>
      <c r="I838" s="1"/>
      <c r="J838" s="1"/>
      <c r="K838" s="1"/>
      <c r="L838" s="1"/>
    </row>
    <row r="839" spans="1:12" ht="15.75" customHeight="1" x14ac:dyDescent="0.25">
      <c r="A839" s="1"/>
      <c r="B839" s="1"/>
      <c r="C839" s="1"/>
      <c r="D839" s="1"/>
      <c r="E839" s="1"/>
      <c r="F839" s="1"/>
      <c r="G839" s="1"/>
      <c r="H839" s="1"/>
      <c r="I839" s="1"/>
      <c r="J839" s="1"/>
      <c r="K839" s="1"/>
      <c r="L839" s="1"/>
    </row>
    <row r="840" spans="1:12" ht="15.75" customHeight="1" x14ac:dyDescent="0.25">
      <c r="A840" s="1"/>
      <c r="B840" s="1"/>
      <c r="C840" s="1"/>
      <c r="D840" s="1"/>
      <c r="E840" s="1"/>
      <c r="F840" s="1"/>
      <c r="G840" s="1"/>
      <c r="H840" s="1"/>
      <c r="I840" s="1"/>
      <c r="J840" s="1"/>
      <c r="K840" s="1"/>
      <c r="L840" s="1"/>
    </row>
    <row r="841" spans="1:12" ht="15.75" customHeight="1" x14ac:dyDescent="0.25">
      <c r="A841" s="1"/>
      <c r="B841" s="1"/>
      <c r="C841" s="1"/>
      <c r="D841" s="1"/>
      <c r="E841" s="1"/>
      <c r="F841" s="1"/>
      <c r="G841" s="1"/>
      <c r="H841" s="1"/>
      <c r="I841" s="1"/>
      <c r="J841" s="1"/>
      <c r="K841" s="1"/>
      <c r="L841" s="1"/>
    </row>
    <row r="842" spans="1:12" ht="15.75" customHeight="1" x14ac:dyDescent="0.25">
      <c r="A842" s="1"/>
      <c r="B842" s="1"/>
      <c r="C842" s="1"/>
      <c r="D842" s="1"/>
      <c r="E842" s="1"/>
      <c r="F842" s="1"/>
      <c r="G842" s="1"/>
      <c r="H842" s="1"/>
      <c r="I842" s="1"/>
      <c r="J842" s="1"/>
      <c r="K842" s="1"/>
      <c r="L842" s="1"/>
    </row>
    <row r="843" spans="1:12" ht="15.75" customHeight="1" x14ac:dyDescent="0.25">
      <c r="A843" s="1"/>
      <c r="B843" s="1"/>
      <c r="C843" s="1"/>
      <c r="D843" s="1"/>
      <c r="E843" s="1"/>
      <c r="F843" s="1"/>
      <c r="G843" s="1"/>
      <c r="H843" s="1"/>
      <c r="I843" s="1"/>
      <c r="J843" s="1"/>
      <c r="K843" s="1"/>
      <c r="L843" s="1"/>
    </row>
    <row r="844" spans="1:12" ht="15.75" customHeight="1" x14ac:dyDescent="0.25">
      <c r="A844" s="1"/>
      <c r="B844" s="1"/>
      <c r="C844" s="1"/>
      <c r="D844" s="1"/>
      <c r="E844" s="1"/>
      <c r="F844" s="1"/>
      <c r="G844" s="1"/>
      <c r="H844" s="1"/>
      <c r="I844" s="1"/>
      <c r="J844" s="1"/>
      <c r="K844" s="1"/>
      <c r="L844" s="1"/>
    </row>
    <row r="845" spans="1:12" ht="15.75" customHeight="1" x14ac:dyDescent="0.25">
      <c r="A845" s="1"/>
      <c r="B845" s="1"/>
      <c r="C845" s="1"/>
      <c r="D845" s="1"/>
      <c r="E845" s="1"/>
      <c r="F845" s="1"/>
      <c r="G845" s="1"/>
      <c r="H845" s="1"/>
      <c r="I845" s="1"/>
      <c r="J845" s="1"/>
      <c r="K845" s="1"/>
      <c r="L845" s="1"/>
    </row>
    <row r="846" spans="1:12" ht="15.75" customHeight="1" x14ac:dyDescent="0.25">
      <c r="A846" s="1"/>
      <c r="B846" s="1"/>
      <c r="C846" s="1"/>
      <c r="D846" s="1"/>
      <c r="E846" s="1"/>
      <c r="F846" s="1"/>
      <c r="G846" s="1"/>
      <c r="H846" s="1"/>
      <c r="I846" s="1"/>
      <c r="J846" s="1"/>
      <c r="K846" s="1"/>
      <c r="L846" s="1"/>
    </row>
    <row r="847" spans="1:12" ht="15.75" customHeight="1" x14ac:dyDescent="0.25">
      <c r="A847" s="1"/>
      <c r="B847" s="1"/>
      <c r="C847" s="1"/>
      <c r="D847" s="1"/>
      <c r="E847" s="1"/>
      <c r="F847" s="1"/>
      <c r="G847" s="1"/>
      <c r="H847" s="1"/>
      <c r="I847" s="1"/>
      <c r="J847" s="1"/>
      <c r="K847" s="1"/>
      <c r="L847" s="1"/>
    </row>
    <row r="848" spans="1:12" ht="15.75" customHeight="1" x14ac:dyDescent="0.25">
      <c r="A848" s="1"/>
      <c r="B848" s="1"/>
      <c r="C848" s="1"/>
      <c r="D848" s="1"/>
      <c r="E848" s="1"/>
      <c r="F848" s="1"/>
      <c r="G848" s="1"/>
      <c r="H848" s="1"/>
      <c r="I848" s="1"/>
      <c r="J848" s="1"/>
      <c r="K848" s="1"/>
      <c r="L848" s="1"/>
    </row>
    <row r="849" spans="1:12" ht="15.75" customHeight="1" x14ac:dyDescent="0.25">
      <c r="A849" s="1"/>
      <c r="B849" s="1"/>
      <c r="C849" s="1"/>
      <c r="D849" s="1"/>
      <c r="E849" s="1"/>
      <c r="F849" s="1"/>
      <c r="G849" s="1"/>
      <c r="H849" s="1"/>
      <c r="I849" s="1"/>
      <c r="J849" s="1"/>
      <c r="K849" s="1"/>
      <c r="L849" s="1"/>
    </row>
    <row r="850" spans="1:12" ht="15.75" customHeight="1" x14ac:dyDescent="0.25">
      <c r="A850" s="1"/>
      <c r="B850" s="1"/>
      <c r="C850" s="1"/>
      <c r="D850" s="1"/>
      <c r="E850" s="1"/>
      <c r="F850" s="1"/>
      <c r="G850" s="1"/>
      <c r="H850" s="1"/>
      <c r="I850" s="1"/>
      <c r="J850" s="1"/>
      <c r="K850" s="1"/>
      <c r="L850" s="1"/>
    </row>
    <row r="851" spans="1:12" ht="15.75" customHeight="1" x14ac:dyDescent="0.25">
      <c r="A851" s="1"/>
      <c r="B851" s="1"/>
      <c r="C851" s="1"/>
      <c r="D851" s="1"/>
      <c r="E851" s="1"/>
      <c r="F851" s="1"/>
      <c r="G851" s="1"/>
      <c r="H851" s="1"/>
      <c r="I851" s="1"/>
      <c r="J851" s="1"/>
      <c r="K851" s="1"/>
      <c r="L851" s="1"/>
    </row>
    <row r="852" spans="1:12" ht="15.75" customHeight="1" x14ac:dyDescent="0.25">
      <c r="A852" s="1"/>
      <c r="B852" s="1"/>
      <c r="C852" s="1"/>
      <c r="D852" s="1"/>
      <c r="E852" s="1"/>
      <c r="F852" s="1"/>
      <c r="G852" s="1"/>
      <c r="H852" s="1"/>
      <c r="I852" s="1"/>
      <c r="J852" s="1"/>
      <c r="K852" s="1"/>
      <c r="L852" s="1"/>
    </row>
    <row r="853" spans="1:12" ht="15.75" customHeight="1" x14ac:dyDescent="0.25">
      <c r="A853" s="1"/>
      <c r="B853" s="1"/>
      <c r="C853" s="1"/>
      <c r="D853" s="1"/>
      <c r="E853" s="1"/>
      <c r="F853" s="1"/>
      <c r="G853" s="1"/>
      <c r="H853" s="1"/>
      <c r="I853" s="1"/>
      <c r="J853" s="1"/>
      <c r="K853" s="1"/>
      <c r="L853" s="1"/>
    </row>
    <row r="854" spans="1:12" ht="15.75" customHeight="1" x14ac:dyDescent="0.25">
      <c r="A854" s="1"/>
      <c r="B854" s="1"/>
      <c r="C854" s="1"/>
      <c r="D854" s="1"/>
      <c r="E854" s="1"/>
      <c r="F854" s="1"/>
      <c r="G854" s="1"/>
      <c r="H854" s="1"/>
      <c r="I854" s="1"/>
      <c r="J854" s="1"/>
      <c r="K854" s="1"/>
      <c r="L854" s="1"/>
    </row>
    <row r="855" spans="1:12" ht="15.75" customHeight="1" x14ac:dyDescent="0.25">
      <c r="A855" s="1"/>
      <c r="B855" s="1"/>
      <c r="C855" s="1"/>
      <c r="D855" s="1"/>
      <c r="E855" s="1"/>
      <c r="F855" s="1"/>
      <c r="G855" s="1"/>
      <c r="H855" s="1"/>
      <c r="I855" s="1"/>
      <c r="J855" s="1"/>
      <c r="K855" s="1"/>
      <c r="L855" s="1"/>
    </row>
    <row r="856" spans="1:12" ht="15.75" customHeight="1" x14ac:dyDescent="0.25">
      <c r="A856" s="1"/>
      <c r="B856" s="1"/>
      <c r="C856" s="1"/>
      <c r="D856" s="1"/>
      <c r="E856" s="1"/>
      <c r="F856" s="1"/>
      <c r="G856" s="1"/>
      <c r="H856" s="1"/>
      <c r="I856" s="1"/>
      <c r="J856" s="1"/>
      <c r="K856" s="1"/>
      <c r="L856" s="1"/>
    </row>
    <row r="857" spans="1:12" ht="15.75" customHeight="1" x14ac:dyDescent="0.25">
      <c r="A857" s="1"/>
      <c r="B857" s="1"/>
      <c r="C857" s="1"/>
      <c r="D857" s="1"/>
      <c r="E857" s="1"/>
      <c r="F857" s="1"/>
      <c r="G857" s="1"/>
      <c r="H857" s="1"/>
      <c r="I857" s="1"/>
      <c r="J857" s="1"/>
      <c r="K857" s="1"/>
      <c r="L857" s="1"/>
    </row>
    <row r="858" spans="1:12" ht="15.75" customHeight="1" x14ac:dyDescent="0.25">
      <c r="A858" s="1"/>
      <c r="B858" s="1"/>
      <c r="C858" s="1"/>
      <c r="D858" s="1"/>
      <c r="E858" s="1"/>
      <c r="F858" s="1"/>
      <c r="G858" s="1"/>
      <c r="H858" s="1"/>
      <c r="I858" s="1"/>
      <c r="J858" s="1"/>
      <c r="K858" s="1"/>
      <c r="L858" s="1"/>
    </row>
    <row r="859" spans="1:12" ht="15.75" customHeight="1" x14ac:dyDescent="0.25">
      <c r="A859" s="1"/>
      <c r="B859" s="1"/>
      <c r="C859" s="1"/>
      <c r="D859" s="1"/>
      <c r="E859" s="1"/>
      <c r="F859" s="1"/>
      <c r="G859" s="1"/>
      <c r="H859" s="1"/>
      <c r="I859" s="1"/>
      <c r="J859" s="1"/>
      <c r="K859" s="1"/>
      <c r="L859" s="1"/>
    </row>
    <row r="860" spans="1:12" ht="15.75" customHeight="1" x14ac:dyDescent="0.25">
      <c r="A860" s="1"/>
      <c r="B860" s="1"/>
      <c r="C860" s="1"/>
      <c r="D860" s="1"/>
      <c r="E860" s="1"/>
      <c r="F860" s="1"/>
      <c r="G860" s="1"/>
      <c r="H860" s="1"/>
      <c r="I860" s="1"/>
      <c r="J860" s="1"/>
      <c r="K860" s="1"/>
      <c r="L860" s="1"/>
    </row>
    <row r="861" spans="1:12" ht="15.75" customHeight="1" x14ac:dyDescent="0.25">
      <c r="A861" s="1"/>
      <c r="B861" s="1"/>
      <c r="C861" s="1"/>
      <c r="D861" s="1"/>
      <c r="E861" s="1"/>
      <c r="F861" s="1"/>
      <c r="G861" s="1"/>
      <c r="H861" s="1"/>
      <c r="I861" s="1"/>
      <c r="J861" s="1"/>
      <c r="K861" s="1"/>
      <c r="L861" s="1"/>
    </row>
    <row r="862" spans="1:12" ht="15.75" customHeight="1" x14ac:dyDescent="0.25">
      <c r="A862" s="1"/>
      <c r="B862" s="1"/>
      <c r="C862" s="1"/>
      <c r="D862" s="1"/>
      <c r="E862" s="1"/>
      <c r="F862" s="1"/>
      <c r="G862" s="1"/>
      <c r="H862" s="1"/>
      <c r="I862" s="1"/>
      <c r="J862" s="1"/>
      <c r="K862" s="1"/>
      <c r="L862" s="1"/>
    </row>
    <row r="863" spans="1:12" ht="15.75" customHeight="1" x14ac:dyDescent="0.25">
      <c r="A863" s="1"/>
      <c r="B863" s="1"/>
      <c r="C863" s="1"/>
      <c r="D863" s="1"/>
      <c r="E863" s="1"/>
      <c r="F863" s="1"/>
      <c r="G863" s="1"/>
      <c r="H863" s="1"/>
      <c r="I863" s="1"/>
      <c r="J863" s="1"/>
      <c r="K863" s="1"/>
      <c r="L863" s="1"/>
    </row>
    <row r="864" spans="1:12" ht="15.75" customHeight="1" x14ac:dyDescent="0.25">
      <c r="A864" s="1"/>
      <c r="B864" s="1"/>
      <c r="C864" s="1"/>
      <c r="D864" s="1"/>
      <c r="E864" s="1"/>
      <c r="F864" s="1"/>
      <c r="G864" s="1"/>
      <c r="H864" s="1"/>
      <c r="I864" s="1"/>
      <c r="J864" s="1"/>
      <c r="K864" s="1"/>
      <c r="L864" s="1"/>
    </row>
    <row r="865" spans="1:12" ht="15.75" customHeight="1" x14ac:dyDescent="0.25">
      <c r="A865" s="1"/>
      <c r="B865" s="1"/>
      <c r="C865" s="1"/>
      <c r="D865" s="1"/>
      <c r="E865" s="1"/>
      <c r="F865" s="1"/>
      <c r="G865" s="1"/>
      <c r="H865" s="1"/>
      <c r="I865" s="1"/>
      <c r="J865" s="1"/>
      <c r="K865" s="1"/>
      <c r="L865" s="1"/>
    </row>
    <row r="866" spans="1:12" ht="15.75" customHeight="1" x14ac:dyDescent="0.25">
      <c r="A866" s="1"/>
      <c r="B866" s="1"/>
      <c r="C866" s="1"/>
      <c r="D866" s="1"/>
      <c r="E866" s="1"/>
      <c r="F866" s="1"/>
      <c r="G866" s="1"/>
      <c r="H866" s="1"/>
      <c r="I866" s="1"/>
      <c r="J866" s="1"/>
      <c r="K866" s="1"/>
      <c r="L866" s="1"/>
    </row>
    <row r="867" spans="1:12" ht="15.75" customHeight="1" x14ac:dyDescent="0.25">
      <c r="A867" s="1"/>
      <c r="B867" s="1"/>
      <c r="C867" s="1"/>
      <c r="D867" s="1"/>
      <c r="E867" s="1"/>
      <c r="F867" s="1"/>
      <c r="G867" s="1"/>
      <c r="H867" s="1"/>
      <c r="I867" s="1"/>
      <c r="J867" s="1"/>
      <c r="K867" s="1"/>
      <c r="L867" s="1"/>
    </row>
    <row r="868" spans="1:12" ht="15.75" customHeight="1" x14ac:dyDescent="0.25">
      <c r="A868" s="1"/>
      <c r="B868" s="1"/>
      <c r="C868" s="1"/>
      <c r="D868" s="1"/>
      <c r="E868" s="1"/>
      <c r="F868" s="1"/>
      <c r="G868" s="1"/>
      <c r="H868" s="1"/>
      <c r="I868" s="1"/>
      <c r="J868" s="1"/>
      <c r="K868" s="1"/>
      <c r="L868" s="1"/>
    </row>
    <row r="869" spans="1:12" ht="15.75" customHeight="1" x14ac:dyDescent="0.25">
      <c r="A869" s="1"/>
      <c r="B869" s="1"/>
      <c r="C869" s="1"/>
      <c r="D869" s="1"/>
      <c r="E869" s="1"/>
      <c r="F869" s="1"/>
      <c r="G869" s="1"/>
      <c r="H869" s="1"/>
      <c r="I869" s="1"/>
      <c r="J869" s="1"/>
      <c r="K869" s="1"/>
      <c r="L869" s="1"/>
    </row>
    <row r="870" spans="1:12" ht="15.75" customHeight="1" x14ac:dyDescent="0.25">
      <c r="A870" s="1"/>
      <c r="B870" s="1"/>
      <c r="C870" s="1"/>
      <c r="D870" s="1"/>
      <c r="E870" s="1"/>
      <c r="F870" s="1"/>
      <c r="G870" s="1"/>
      <c r="H870" s="1"/>
      <c r="I870" s="1"/>
      <c r="J870" s="1"/>
      <c r="K870" s="1"/>
      <c r="L870" s="1"/>
    </row>
    <row r="871" spans="1:12" ht="15.75" customHeight="1" x14ac:dyDescent="0.25">
      <c r="A871" s="1"/>
      <c r="B871" s="1"/>
      <c r="C871" s="1"/>
      <c r="D871" s="1"/>
      <c r="E871" s="1"/>
      <c r="F871" s="1"/>
      <c r="G871" s="1"/>
      <c r="H871" s="1"/>
      <c r="I871" s="1"/>
      <c r="J871" s="1"/>
      <c r="K871" s="1"/>
      <c r="L871" s="1"/>
    </row>
    <row r="872" spans="1:12" ht="15.75" customHeight="1" x14ac:dyDescent="0.25">
      <c r="A872" s="1"/>
      <c r="B872" s="1"/>
      <c r="C872" s="1"/>
      <c r="D872" s="1"/>
      <c r="E872" s="1"/>
      <c r="F872" s="1"/>
      <c r="G872" s="1"/>
      <c r="H872" s="1"/>
      <c r="I872" s="1"/>
      <c r="J872" s="1"/>
      <c r="K872" s="1"/>
      <c r="L872" s="1"/>
    </row>
    <row r="873" spans="1:12" ht="15.75" customHeight="1" x14ac:dyDescent="0.25">
      <c r="A873" s="1"/>
      <c r="B873" s="1"/>
      <c r="C873" s="1"/>
      <c r="D873" s="1"/>
      <c r="E873" s="1"/>
      <c r="F873" s="1"/>
      <c r="G873" s="1"/>
      <c r="H873" s="1"/>
      <c r="I873" s="1"/>
      <c r="J873" s="1"/>
      <c r="K873" s="1"/>
      <c r="L873" s="1"/>
    </row>
    <row r="874" spans="1:12" ht="15.75" customHeight="1" x14ac:dyDescent="0.25">
      <c r="A874" s="1"/>
      <c r="B874" s="1"/>
      <c r="C874" s="1"/>
      <c r="D874" s="1"/>
      <c r="E874" s="1"/>
      <c r="F874" s="1"/>
      <c r="G874" s="1"/>
      <c r="H874" s="1"/>
      <c r="I874" s="1"/>
      <c r="J874" s="1"/>
      <c r="K874" s="1"/>
      <c r="L874" s="1"/>
    </row>
    <row r="875" spans="1:12" ht="15.75" customHeight="1" x14ac:dyDescent="0.25">
      <c r="A875" s="1"/>
      <c r="B875" s="1"/>
      <c r="C875" s="1"/>
      <c r="D875" s="1"/>
      <c r="E875" s="1"/>
      <c r="F875" s="1"/>
      <c r="G875" s="1"/>
      <c r="H875" s="1"/>
      <c r="I875" s="1"/>
      <c r="J875" s="1"/>
      <c r="K875" s="1"/>
      <c r="L875" s="1"/>
    </row>
    <row r="876" spans="1:12" ht="15.75" customHeight="1" x14ac:dyDescent="0.25">
      <c r="A876" s="1"/>
      <c r="B876" s="1"/>
      <c r="C876" s="1"/>
      <c r="D876" s="1"/>
      <c r="E876" s="1"/>
      <c r="F876" s="1"/>
      <c r="G876" s="1"/>
      <c r="H876" s="1"/>
      <c r="I876" s="1"/>
      <c r="J876" s="1"/>
      <c r="K876" s="1"/>
      <c r="L876" s="1"/>
    </row>
    <row r="877" spans="1:12" ht="15.75" customHeight="1" x14ac:dyDescent="0.25">
      <c r="A877" s="1"/>
      <c r="B877" s="1"/>
      <c r="C877" s="1"/>
      <c r="D877" s="1"/>
      <c r="E877" s="1"/>
      <c r="F877" s="1"/>
      <c r="G877" s="1"/>
      <c r="H877" s="1"/>
      <c r="I877" s="1"/>
      <c r="J877" s="1"/>
      <c r="K877" s="1"/>
      <c r="L877" s="1"/>
    </row>
    <row r="878" spans="1:12" ht="15.75" customHeight="1" x14ac:dyDescent="0.25">
      <c r="A878" s="1"/>
      <c r="B878" s="1"/>
      <c r="C878" s="1"/>
      <c r="D878" s="1"/>
      <c r="E878" s="1"/>
      <c r="F878" s="1"/>
      <c r="G878" s="1"/>
      <c r="H878" s="1"/>
      <c r="I878" s="1"/>
      <c r="J878" s="1"/>
      <c r="K878" s="1"/>
      <c r="L878" s="1"/>
    </row>
    <row r="879" spans="1:12" ht="15.75" customHeight="1" x14ac:dyDescent="0.25">
      <c r="A879" s="1"/>
      <c r="B879" s="1"/>
      <c r="C879" s="1"/>
      <c r="D879" s="1"/>
      <c r="E879" s="1"/>
      <c r="F879" s="1"/>
      <c r="G879" s="1"/>
      <c r="H879" s="1"/>
      <c r="I879" s="1"/>
      <c r="J879" s="1"/>
      <c r="K879" s="1"/>
      <c r="L879" s="1"/>
    </row>
    <row r="880" spans="1:12" ht="15.75" customHeight="1" x14ac:dyDescent="0.25">
      <c r="A880" s="1"/>
      <c r="B880" s="1"/>
      <c r="C880" s="1"/>
      <c r="D880" s="1"/>
      <c r="E880" s="1"/>
      <c r="F880" s="1"/>
      <c r="G880" s="1"/>
      <c r="H880" s="1"/>
      <c r="I880" s="1"/>
      <c r="J880" s="1"/>
      <c r="K880" s="1"/>
      <c r="L880" s="1"/>
    </row>
    <row r="881" spans="1:12" ht="15.75" customHeight="1" x14ac:dyDescent="0.25">
      <c r="A881" s="1"/>
      <c r="B881" s="1"/>
      <c r="C881" s="1"/>
      <c r="D881" s="1"/>
      <c r="E881" s="1"/>
      <c r="F881" s="1"/>
      <c r="G881" s="1"/>
      <c r="H881" s="1"/>
      <c r="I881" s="1"/>
      <c r="J881" s="1"/>
      <c r="K881" s="1"/>
      <c r="L881" s="1"/>
    </row>
    <row r="882" spans="1:12" ht="15.75" customHeight="1" x14ac:dyDescent="0.25">
      <c r="A882" s="1"/>
      <c r="B882" s="1"/>
      <c r="C882" s="1"/>
      <c r="D882" s="1"/>
      <c r="E882" s="1"/>
      <c r="F882" s="1"/>
      <c r="G882" s="1"/>
      <c r="H882" s="1"/>
      <c r="I882" s="1"/>
      <c r="J882" s="1"/>
      <c r="K882" s="1"/>
      <c r="L882" s="1"/>
    </row>
    <row r="883" spans="1:12" ht="15.75" customHeight="1" x14ac:dyDescent="0.25">
      <c r="A883" s="1"/>
      <c r="B883" s="1"/>
      <c r="C883" s="1"/>
      <c r="D883" s="1"/>
      <c r="E883" s="1"/>
      <c r="F883" s="1"/>
      <c r="G883" s="1"/>
      <c r="H883" s="1"/>
      <c r="I883" s="1"/>
      <c r="J883" s="1"/>
      <c r="K883" s="1"/>
      <c r="L883" s="1"/>
    </row>
    <row r="884" spans="1:12" ht="15.75" customHeight="1" x14ac:dyDescent="0.25">
      <c r="A884" s="1"/>
      <c r="B884" s="1"/>
      <c r="C884" s="1"/>
      <c r="D884" s="1"/>
      <c r="E884" s="1"/>
      <c r="F884" s="1"/>
      <c r="G884" s="1"/>
      <c r="H884" s="1"/>
      <c r="I884" s="1"/>
      <c r="J884" s="1"/>
      <c r="K884" s="1"/>
      <c r="L884" s="1"/>
    </row>
    <row r="885" spans="1:12" ht="15.75" customHeight="1" x14ac:dyDescent="0.25">
      <c r="A885" s="1"/>
      <c r="B885" s="1"/>
      <c r="C885" s="1"/>
      <c r="D885" s="1"/>
      <c r="E885" s="1"/>
      <c r="F885" s="1"/>
      <c r="G885" s="1"/>
      <c r="H885" s="1"/>
      <c r="I885" s="1"/>
      <c r="J885" s="1"/>
      <c r="K885" s="1"/>
      <c r="L885" s="1"/>
    </row>
    <row r="886" spans="1:12" ht="15.75" customHeight="1" x14ac:dyDescent="0.25">
      <c r="A886" s="1"/>
      <c r="B886" s="1"/>
      <c r="C886" s="1"/>
      <c r="D886" s="1"/>
      <c r="E886" s="1"/>
      <c r="F886" s="1"/>
      <c r="G886" s="1"/>
      <c r="H886" s="1"/>
      <c r="I886" s="1"/>
      <c r="J886" s="1"/>
      <c r="K886" s="1"/>
      <c r="L886" s="1"/>
    </row>
    <row r="887" spans="1:12" ht="15.75" customHeight="1" x14ac:dyDescent="0.25">
      <c r="A887" s="1"/>
      <c r="B887" s="1"/>
      <c r="C887" s="1"/>
      <c r="D887" s="1"/>
      <c r="E887" s="1"/>
      <c r="F887" s="1"/>
      <c r="G887" s="1"/>
      <c r="H887" s="1"/>
      <c r="I887" s="1"/>
      <c r="J887" s="1"/>
      <c r="K887" s="1"/>
      <c r="L887" s="1"/>
    </row>
    <row r="888" spans="1:12" ht="15.75" customHeight="1" x14ac:dyDescent="0.25">
      <c r="A888" s="1"/>
      <c r="B888" s="1"/>
      <c r="C888" s="1"/>
      <c r="D888" s="1"/>
      <c r="E888" s="1"/>
      <c r="F888" s="1"/>
      <c r="G888" s="1"/>
      <c r="H888" s="1"/>
      <c r="I888" s="1"/>
      <c r="J888" s="1"/>
      <c r="K888" s="1"/>
      <c r="L888" s="1"/>
    </row>
    <row r="889" spans="1:12" ht="15.75" customHeight="1" x14ac:dyDescent="0.25">
      <c r="A889" s="1"/>
      <c r="B889" s="1"/>
      <c r="C889" s="1"/>
      <c r="D889" s="1"/>
      <c r="E889" s="1"/>
      <c r="F889" s="1"/>
      <c r="G889" s="1"/>
      <c r="H889" s="1"/>
      <c r="I889" s="1"/>
      <c r="J889" s="1"/>
      <c r="K889" s="1"/>
      <c r="L889" s="1"/>
    </row>
    <row r="890" spans="1:12" ht="15.75" customHeight="1" x14ac:dyDescent="0.25">
      <c r="A890" s="1"/>
      <c r="B890" s="1"/>
      <c r="C890" s="1"/>
      <c r="D890" s="1"/>
      <c r="E890" s="1"/>
      <c r="F890" s="1"/>
      <c r="G890" s="1"/>
      <c r="H890" s="1"/>
      <c r="I890" s="1"/>
      <c r="J890" s="1"/>
      <c r="K890" s="1"/>
      <c r="L890" s="1"/>
    </row>
    <row r="891" spans="1:12" ht="15.75" customHeight="1" x14ac:dyDescent="0.25">
      <c r="A891" s="1"/>
      <c r="B891" s="1"/>
      <c r="C891" s="1"/>
      <c r="D891" s="1"/>
      <c r="E891" s="1"/>
      <c r="F891" s="1"/>
      <c r="G891" s="1"/>
      <c r="H891" s="1"/>
      <c r="I891" s="1"/>
      <c r="J891" s="1"/>
      <c r="K891" s="1"/>
      <c r="L891" s="1"/>
    </row>
    <row r="892" spans="1:12" ht="15.75" customHeight="1" x14ac:dyDescent="0.25">
      <c r="A892" s="1"/>
      <c r="B892" s="1"/>
      <c r="C892" s="1"/>
      <c r="D892" s="1"/>
      <c r="E892" s="1"/>
      <c r="F892" s="1"/>
      <c r="G892" s="1"/>
      <c r="H892" s="1"/>
      <c r="I892" s="1"/>
      <c r="J892" s="1"/>
      <c r="K892" s="1"/>
      <c r="L892" s="1"/>
    </row>
    <row r="893" spans="1:12" ht="15.75" customHeight="1" x14ac:dyDescent="0.25">
      <c r="A893" s="1"/>
      <c r="B893" s="1"/>
      <c r="C893" s="1"/>
      <c r="D893" s="1"/>
      <c r="E893" s="1"/>
      <c r="F893" s="1"/>
      <c r="G893" s="1"/>
      <c r="H893" s="1"/>
      <c r="I893" s="1"/>
      <c r="J893" s="1"/>
      <c r="K893" s="1"/>
      <c r="L893" s="1"/>
    </row>
    <row r="894" spans="1:12" ht="15.75" customHeight="1" x14ac:dyDescent="0.25">
      <c r="A894" s="1"/>
      <c r="B894" s="1"/>
      <c r="C894" s="1"/>
      <c r="D894" s="1"/>
      <c r="E894" s="1"/>
      <c r="F894" s="1"/>
      <c r="G894" s="1"/>
      <c r="H894" s="1"/>
      <c r="I894" s="1"/>
      <c r="J894" s="1"/>
      <c r="K894" s="1"/>
      <c r="L894" s="1"/>
    </row>
    <row r="895" spans="1:12" ht="15.75" customHeight="1" x14ac:dyDescent="0.25">
      <c r="A895" s="1"/>
      <c r="B895" s="1"/>
      <c r="C895" s="1"/>
      <c r="D895" s="1"/>
      <c r="E895" s="1"/>
      <c r="F895" s="1"/>
      <c r="G895" s="1"/>
      <c r="H895" s="1"/>
      <c r="I895" s="1"/>
      <c r="J895" s="1"/>
      <c r="K895" s="1"/>
      <c r="L895" s="1"/>
    </row>
    <row r="896" spans="1:12" ht="15.75" customHeight="1" x14ac:dyDescent="0.25">
      <c r="A896" s="1"/>
      <c r="B896" s="1"/>
      <c r="C896" s="1"/>
      <c r="D896" s="1"/>
      <c r="E896" s="1"/>
      <c r="F896" s="1"/>
      <c r="G896" s="1"/>
      <c r="H896" s="1"/>
      <c r="I896" s="1"/>
      <c r="J896" s="1"/>
      <c r="K896" s="1"/>
      <c r="L896" s="1"/>
    </row>
    <row r="897" spans="1:12" ht="15.75" customHeight="1" x14ac:dyDescent="0.25">
      <c r="A897" s="1"/>
      <c r="B897" s="1"/>
      <c r="C897" s="1"/>
      <c r="D897" s="1"/>
      <c r="E897" s="1"/>
      <c r="F897" s="1"/>
      <c r="G897" s="1"/>
      <c r="H897" s="1"/>
      <c r="I897" s="1"/>
      <c r="J897" s="1"/>
      <c r="K897" s="1"/>
      <c r="L897" s="1"/>
    </row>
    <row r="898" spans="1:12" ht="15.75" customHeight="1" x14ac:dyDescent="0.25">
      <c r="A898" s="1"/>
      <c r="B898" s="1"/>
      <c r="C898" s="1"/>
      <c r="D898" s="1"/>
      <c r="E898" s="1"/>
      <c r="F898" s="1"/>
      <c r="G898" s="1"/>
      <c r="H898" s="1"/>
      <c r="I898" s="1"/>
      <c r="J898" s="1"/>
      <c r="K898" s="1"/>
      <c r="L898" s="1"/>
    </row>
    <row r="899" spans="1:12" ht="15.75" customHeight="1" x14ac:dyDescent="0.25">
      <c r="A899" s="1"/>
      <c r="B899" s="1"/>
      <c r="C899" s="1"/>
      <c r="D899" s="1"/>
      <c r="E899" s="1"/>
      <c r="F899" s="1"/>
      <c r="G899" s="1"/>
      <c r="H899" s="1"/>
      <c r="I899" s="1"/>
      <c r="J899" s="1"/>
      <c r="K899" s="1"/>
      <c r="L899" s="1"/>
    </row>
    <row r="900" spans="1:12" ht="15.75" customHeight="1" x14ac:dyDescent="0.25">
      <c r="A900" s="1"/>
      <c r="B900" s="1"/>
      <c r="C900" s="1"/>
      <c r="D900" s="1"/>
      <c r="E900" s="1"/>
      <c r="F900" s="1"/>
      <c r="G900" s="1"/>
      <c r="H900" s="1"/>
      <c r="I900" s="1"/>
      <c r="J900" s="1"/>
      <c r="K900" s="1"/>
      <c r="L900" s="1"/>
    </row>
    <row r="901" spans="1:12" ht="15.75" customHeight="1" x14ac:dyDescent="0.25">
      <c r="A901" s="1"/>
      <c r="B901" s="1"/>
      <c r="C901" s="1"/>
      <c r="D901" s="1"/>
      <c r="E901" s="1"/>
      <c r="F901" s="1"/>
      <c r="G901" s="1"/>
      <c r="H901" s="1"/>
      <c r="I901" s="1"/>
      <c r="J901" s="1"/>
      <c r="K901" s="1"/>
      <c r="L901" s="1"/>
    </row>
    <row r="902" spans="1:12" ht="15.75" customHeight="1" x14ac:dyDescent="0.25">
      <c r="A902" s="1"/>
      <c r="B902" s="1"/>
      <c r="C902" s="1"/>
      <c r="D902" s="1"/>
      <c r="E902" s="1"/>
      <c r="F902" s="1"/>
      <c r="G902" s="1"/>
      <c r="H902" s="1"/>
      <c r="I902" s="1"/>
      <c r="J902" s="1"/>
      <c r="K902" s="1"/>
      <c r="L902" s="1"/>
    </row>
    <row r="903" spans="1:12" ht="15.75" customHeight="1" x14ac:dyDescent="0.25">
      <c r="A903" s="1"/>
      <c r="B903" s="1"/>
      <c r="C903" s="1"/>
      <c r="D903" s="1"/>
      <c r="E903" s="1"/>
      <c r="F903" s="1"/>
      <c r="G903" s="1"/>
      <c r="H903" s="1"/>
      <c r="I903" s="1"/>
      <c r="J903" s="1"/>
      <c r="K903" s="1"/>
      <c r="L903" s="1"/>
    </row>
    <row r="904" spans="1:12" ht="15.75" customHeight="1" x14ac:dyDescent="0.25">
      <c r="A904" s="1"/>
      <c r="B904" s="1"/>
      <c r="C904" s="1"/>
      <c r="D904" s="1"/>
      <c r="E904" s="1"/>
      <c r="F904" s="1"/>
      <c r="G904" s="1"/>
      <c r="H904" s="1"/>
      <c r="I904" s="1"/>
      <c r="J904" s="1"/>
      <c r="K904" s="1"/>
      <c r="L904" s="1"/>
    </row>
    <row r="905" spans="1:12" ht="15.75" customHeight="1" x14ac:dyDescent="0.25">
      <c r="A905" s="1"/>
      <c r="B905" s="1"/>
      <c r="C905" s="1"/>
      <c r="D905" s="1"/>
      <c r="E905" s="1"/>
      <c r="F905" s="1"/>
      <c r="G905" s="1"/>
      <c r="H905" s="1"/>
      <c r="I905" s="1"/>
      <c r="J905" s="1"/>
      <c r="K905" s="1"/>
      <c r="L905" s="1"/>
    </row>
    <row r="906" spans="1:12" ht="15.75" customHeight="1" x14ac:dyDescent="0.25">
      <c r="A906" s="1"/>
      <c r="B906" s="1"/>
      <c r="C906" s="1"/>
      <c r="D906" s="1"/>
      <c r="E906" s="1"/>
      <c r="F906" s="1"/>
      <c r="G906" s="1"/>
      <c r="H906" s="1"/>
      <c r="I906" s="1"/>
      <c r="J906" s="1"/>
      <c r="K906" s="1"/>
      <c r="L906" s="1"/>
    </row>
    <row r="907" spans="1:12" ht="15.75" customHeight="1" x14ac:dyDescent="0.25">
      <c r="A907" s="1"/>
      <c r="B907" s="1"/>
      <c r="C907" s="1"/>
      <c r="D907" s="1"/>
      <c r="E907" s="1"/>
      <c r="F907" s="1"/>
      <c r="G907" s="1"/>
      <c r="H907" s="1"/>
      <c r="I907" s="1"/>
      <c r="J907" s="1"/>
      <c r="K907" s="1"/>
      <c r="L907" s="1"/>
    </row>
    <row r="908" spans="1:12" ht="15.75" customHeight="1" x14ac:dyDescent="0.25">
      <c r="A908" s="1"/>
      <c r="B908" s="1"/>
      <c r="C908" s="1"/>
      <c r="D908" s="1"/>
      <c r="E908" s="1"/>
      <c r="F908" s="1"/>
      <c r="G908" s="1"/>
      <c r="H908" s="1"/>
      <c r="I908" s="1"/>
      <c r="J908" s="1"/>
      <c r="K908" s="1"/>
      <c r="L908" s="1"/>
    </row>
    <row r="909" spans="1:12" ht="15.75" customHeight="1" x14ac:dyDescent="0.25">
      <c r="A909" s="1"/>
      <c r="B909" s="1"/>
      <c r="C909" s="1"/>
      <c r="D909" s="1"/>
      <c r="E909" s="1"/>
      <c r="F909" s="1"/>
      <c r="G909" s="1"/>
      <c r="H909" s="1"/>
      <c r="I909" s="1"/>
      <c r="J909" s="1"/>
      <c r="K909" s="1"/>
      <c r="L909" s="1"/>
    </row>
    <row r="910" spans="1:12" ht="15.75" customHeight="1" x14ac:dyDescent="0.25">
      <c r="A910" s="1"/>
      <c r="B910" s="1"/>
      <c r="C910" s="1"/>
      <c r="D910" s="1"/>
      <c r="E910" s="1"/>
      <c r="F910" s="1"/>
      <c r="G910" s="1"/>
      <c r="H910" s="1"/>
      <c r="I910" s="1"/>
      <c r="J910" s="1"/>
      <c r="K910" s="1"/>
      <c r="L910" s="1"/>
    </row>
    <row r="911" spans="1:12" ht="15.75" customHeight="1" x14ac:dyDescent="0.25">
      <c r="A911" s="1"/>
      <c r="B911" s="1"/>
      <c r="C911" s="1"/>
      <c r="D911" s="1"/>
      <c r="E911" s="1"/>
      <c r="F911" s="1"/>
      <c r="G911" s="1"/>
      <c r="H911" s="1"/>
      <c r="I911" s="1"/>
      <c r="J911" s="1"/>
      <c r="K911" s="1"/>
      <c r="L911" s="1"/>
    </row>
    <row r="912" spans="1:12" ht="15.75" customHeight="1" x14ac:dyDescent="0.25">
      <c r="A912" s="1"/>
      <c r="B912" s="1"/>
      <c r="C912" s="1"/>
      <c r="D912" s="1"/>
      <c r="E912" s="1"/>
      <c r="F912" s="1"/>
      <c r="G912" s="1"/>
      <c r="H912" s="1"/>
      <c r="I912" s="1"/>
      <c r="J912" s="1"/>
      <c r="K912" s="1"/>
      <c r="L912" s="1"/>
    </row>
    <row r="913" spans="1:12" ht="15.75" customHeight="1" x14ac:dyDescent="0.25">
      <c r="A913" s="1"/>
      <c r="B913" s="1"/>
      <c r="C913" s="1"/>
      <c r="D913" s="1"/>
      <c r="E913" s="1"/>
      <c r="F913" s="1"/>
      <c r="G913" s="1"/>
      <c r="H913" s="1"/>
      <c r="I913" s="1"/>
      <c r="J913" s="1"/>
      <c r="K913" s="1"/>
      <c r="L913" s="1"/>
    </row>
    <row r="914" spans="1:12" ht="15.75" customHeight="1" x14ac:dyDescent="0.25">
      <c r="A914" s="1"/>
      <c r="B914" s="1"/>
      <c r="C914" s="1"/>
      <c r="D914" s="1"/>
      <c r="E914" s="1"/>
      <c r="F914" s="1"/>
      <c r="G914" s="1"/>
      <c r="H914" s="1"/>
      <c r="I914" s="1"/>
      <c r="J914" s="1"/>
      <c r="K914" s="1"/>
      <c r="L914" s="1"/>
    </row>
    <row r="915" spans="1:12" ht="15.75" customHeight="1" x14ac:dyDescent="0.25">
      <c r="A915" s="1"/>
      <c r="B915" s="1"/>
      <c r="C915" s="1"/>
      <c r="D915" s="1"/>
      <c r="E915" s="1"/>
      <c r="F915" s="1"/>
      <c r="G915" s="1"/>
      <c r="H915" s="1"/>
      <c r="I915" s="1"/>
      <c r="J915" s="1"/>
      <c r="K915" s="1"/>
      <c r="L915" s="1"/>
    </row>
    <row r="916" spans="1:12" ht="15.75" customHeight="1" x14ac:dyDescent="0.25">
      <c r="A916" s="1"/>
      <c r="B916" s="1"/>
      <c r="C916" s="1"/>
      <c r="D916" s="1"/>
      <c r="E916" s="1"/>
      <c r="F916" s="1"/>
      <c r="G916" s="1"/>
      <c r="H916" s="1"/>
      <c r="I916" s="1"/>
      <c r="J916" s="1"/>
      <c r="K916" s="1"/>
      <c r="L916" s="1"/>
    </row>
    <row r="917" spans="1:12" ht="15.75" customHeight="1" x14ac:dyDescent="0.25">
      <c r="A917" s="1"/>
      <c r="B917" s="1"/>
      <c r="C917" s="1"/>
      <c r="D917" s="1"/>
      <c r="E917" s="1"/>
      <c r="F917" s="1"/>
      <c r="G917" s="1"/>
      <c r="H917" s="1"/>
      <c r="I917" s="1"/>
      <c r="J917" s="1"/>
      <c r="K917" s="1"/>
      <c r="L917" s="1"/>
    </row>
    <row r="918" spans="1:12" ht="15.75" customHeight="1" x14ac:dyDescent="0.25">
      <c r="A918" s="1"/>
      <c r="B918" s="1"/>
      <c r="C918" s="1"/>
      <c r="D918" s="1"/>
      <c r="E918" s="1"/>
      <c r="F918" s="1"/>
      <c r="G918" s="1"/>
      <c r="H918" s="1"/>
      <c r="I918" s="1"/>
      <c r="J918" s="1"/>
      <c r="K918" s="1"/>
      <c r="L918" s="1"/>
    </row>
    <row r="919" spans="1:12" ht="15.75" customHeight="1" x14ac:dyDescent="0.25">
      <c r="A919" s="1"/>
      <c r="B919" s="1"/>
      <c r="C919" s="1"/>
      <c r="D919" s="1"/>
      <c r="E919" s="1"/>
      <c r="F919" s="1"/>
      <c r="G919" s="1"/>
      <c r="H919" s="1"/>
      <c r="I919" s="1"/>
      <c r="J919" s="1"/>
      <c r="K919" s="1"/>
      <c r="L919" s="1"/>
    </row>
    <row r="920" spans="1:12" ht="15.75" customHeight="1" x14ac:dyDescent="0.25">
      <c r="A920" s="1"/>
      <c r="B920" s="1"/>
      <c r="C920" s="1"/>
      <c r="D920" s="1"/>
      <c r="E920" s="1"/>
      <c r="F920" s="1"/>
      <c r="G920" s="1"/>
      <c r="H920" s="1"/>
      <c r="I920" s="1"/>
      <c r="J920" s="1"/>
      <c r="K920" s="1"/>
      <c r="L920" s="1"/>
    </row>
    <row r="921" spans="1:12" ht="15.75" customHeight="1" x14ac:dyDescent="0.25">
      <c r="A921" s="1"/>
      <c r="B921" s="1"/>
      <c r="C921" s="1"/>
      <c r="D921" s="1"/>
      <c r="E921" s="1"/>
      <c r="F921" s="1"/>
      <c r="G921" s="1"/>
      <c r="H921" s="1"/>
      <c r="I921" s="1"/>
      <c r="J921" s="1"/>
      <c r="K921" s="1"/>
      <c r="L921" s="1"/>
    </row>
    <row r="922" spans="1:12" ht="15.75" customHeight="1" x14ac:dyDescent="0.25">
      <c r="A922" s="1"/>
      <c r="B922" s="1"/>
      <c r="C922" s="1"/>
      <c r="D922" s="1"/>
      <c r="E922" s="1"/>
      <c r="F922" s="1"/>
      <c r="G922" s="1"/>
      <c r="H922" s="1"/>
      <c r="I922" s="1"/>
      <c r="J922" s="1"/>
      <c r="K922" s="1"/>
      <c r="L922" s="1"/>
    </row>
    <row r="923" spans="1:12" ht="15.75" customHeight="1" x14ac:dyDescent="0.25">
      <c r="A923" s="1"/>
      <c r="B923" s="1"/>
      <c r="C923" s="1"/>
      <c r="D923" s="1"/>
      <c r="E923" s="1"/>
      <c r="F923" s="1"/>
      <c r="G923" s="1"/>
      <c r="H923" s="1"/>
      <c r="I923" s="1"/>
      <c r="J923" s="1"/>
      <c r="K923" s="1"/>
      <c r="L923" s="1"/>
    </row>
    <row r="924" spans="1:12" ht="15.75" customHeight="1" x14ac:dyDescent="0.25">
      <c r="A924" s="1"/>
      <c r="B924" s="1"/>
      <c r="C924" s="1"/>
      <c r="D924" s="1"/>
      <c r="E924" s="1"/>
      <c r="F924" s="1"/>
      <c r="G924" s="1"/>
      <c r="H924" s="1"/>
      <c r="I924" s="1"/>
      <c r="J924" s="1"/>
      <c r="K924" s="1"/>
      <c r="L924" s="1"/>
    </row>
    <row r="925" spans="1:12" ht="15.75" customHeight="1" x14ac:dyDescent="0.25">
      <c r="A925" s="1"/>
      <c r="B925" s="1"/>
      <c r="C925" s="1"/>
      <c r="D925" s="1"/>
      <c r="E925" s="1"/>
      <c r="F925" s="1"/>
      <c r="G925" s="1"/>
      <c r="H925" s="1"/>
      <c r="I925" s="1"/>
      <c r="J925" s="1"/>
      <c r="K925" s="1"/>
      <c r="L925" s="1"/>
    </row>
    <row r="926" spans="1:12" ht="15.75" customHeight="1" x14ac:dyDescent="0.25">
      <c r="A926" s="1"/>
      <c r="B926" s="1"/>
      <c r="C926" s="1"/>
      <c r="D926" s="1"/>
      <c r="E926" s="1"/>
      <c r="F926" s="1"/>
      <c r="G926" s="1"/>
      <c r="H926" s="1"/>
      <c r="I926" s="1"/>
      <c r="J926" s="1"/>
      <c r="K926" s="1"/>
      <c r="L926" s="1"/>
    </row>
    <row r="927" spans="1:12" ht="15.75" customHeight="1" x14ac:dyDescent="0.25">
      <c r="A927" s="1"/>
      <c r="B927" s="1"/>
      <c r="C927" s="1"/>
      <c r="D927" s="1"/>
      <c r="E927" s="1"/>
      <c r="F927" s="1"/>
      <c r="G927" s="1"/>
      <c r="H927" s="1"/>
      <c r="I927" s="1"/>
      <c r="J927" s="1"/>
      <c r="K927" s="1"/>
      <c r="L927" s="1"/>
    </row>
    <row r="928" spans="1:12" ht="15.75" customHeight="1" x14ac:dyDescent="0.25">
      <c r="A928" s="1"/>
      <c r="B928" s="1"/>
      <c r="C928" s="1"/>
      <c r="D928" s="1"/>
      <c r="E928" s="1"/>
      <c r="F928" s="1"/>
      <c r="G928" s="1"/>
      <c r="H928" s="1"/>
      <c r="I928" s="1"/>
      <c r="J928" s="1"/>
      <c r="K928" s="1"/>
      <c r="L928" s="1"/>
    </row>
    <row r="929" spans="1:12" ht="15.75" customHeight="1" x14ac:dyDescent="0.25">
      <c r="A929" s="1"/>
      <c r="B929" s="1"/>
      <c r="C929" s="1"/>
      <c r="D929" s="1"/>
      <c r="E929" s="1"/>
      <c r="F929" s="1"/>
      <c r="G929" s="1"/>
      <c r="H929" s="1"/>
      <c r="I929" s="1"/>
      <c r="J929" s="1"/>
      <c r="K929" s="1"/>
      <c r="L929" s="1"/>
    </row>
    <row r="930" spans="1:12" ht="15.75" customHeight="1" x14ac:dyDescent="0.25">
      <c r="A930" s="1"/>
      <c r="B930" s="1"/>
      <c r="C930" s="1"/>
      <c r="D930" s="1"/>
      <c r="E930" s="1"/>
      <c r="F930" s="1"/>
      <c r="G930" s="1"/>
      <c r="H930" s="1"/>
      <c r="I930" s="1"/>
      <c r="J930" s="1"/>
      <c r="K930" s="1"/>
      <c r="L930" s="1"/>
    </row>
    <row r="931" spans="1:12" ht="15.75" customHeight="1" x14ac:dyDescent="0.25">
      <c r="A931" s="1"/>
      <c r="B931" s="1"/>
      <c r="C931" s="1"/>
      <c r="D931" s="1"/>
      <c r="E931" s="1"/>
      <c r="F931" s="1"/>
      <c r="G931" s="1"/>
      <c r="H931" s="1"/>
      <c r="I931" s="1"/>
      <c r="J931" s="1"/>
      <c r="K931" s="1"/>
      <c r="L931" s="1"/>
    </row>
    <row r="932" spans="1:12" ht="15.75" customHeight="1" x14ac:dyDescent="0.25">
      <c r="A932" s="1"/>
      <c r="B932" s="1"/>
      <c r="C932" s="1"/>
      <c r="D932" s="1"/>
      <c r="E932" s="1"/>
      <c r="F932" s="1"/>
      <c r="G932" s="1"/>
      <c r="H932" s="1"/>
      <c r="I932" s="1"/>
      <c r="J932" s="1"/>
      <c r="K932" s="1"/>
      <c r="L932" s="1"/>
    </row>
    <row r="933" spans="1:12" ht="15.75" customHeight="1" x14ac:dyDescent="0.25">
      <c r="A933" s="1"/>
      <c r="B933" s="1"/>
      <c r="C933" s="1"/>
      <c r="D933" s="1"/>
      <c r="E933" s="1"/>
      <c r="F933" s="1"/>
      <c r="G933" s="1"/>
      <c r="H933" s="1"/>
      <c r="I933" s="1"/>
      <c r="J933" s="1"/>
      <c r="K933" s="1"/>
      <c r="L933" s="1"/>
    </row>
    <row r="934" spans="1:12" ht="15.75" customHeight="1" x14ac:dyDescent="0.25">
      <c r="A934" s="1"/>
      <c r="B934" s="1"/>
      <c r="C934" s="1"/>
      <c r="D934" s="1"/>
      <c r="E934" s="1"/>
      <c r="F934" s="1"/>
      <c r="G934" s="1"/>
      <c r="H934" s="1"/>
      <c r="I934" s="1"/>
      <c r="J934" s="1"/>
      <c r="K934" s="1"/>
      <c r="L934" s="1"/>
    </row>
    <row r="935" spans="1:12" ht="15.75" customHeight="1" x14ac:dyDescent="0.25">
      <c r="A935" s="1"/>
      <c r="B935" s="1"/>
      <c r="C935" s="1"/>
      <c r="D935" s="1"/>
      <c r="E935" s="1"/>
      <c r="F935" s="1"/>
      <c r="G935" s="1"/>
      <c r="H935" s="1"/>
      <c r="I935" s="1"/>
      <c r="J935" s="1"/>
      <c r="K935" s="1"/>
      <c r="L935" s="1"/>
    </row>
    <row r="936" spans="1:12" ht="15.75" customHeight="1" x14ac:dyDescent="0.25">
      <c r="A936" s="1"/>
      <c r="B936" s="1"/>
      <c r="C936" s="1"/>
      <c r="D936" s="1"/>
      <c r="E936" s="1"/>
      <c r="F936" s="1"/>
      <c r="G936" s="1"/>
      <c r="H936" s="1"/>
      <c r="I936" s="1"/>
      <c r="J936" s="1"/>
      <c r="K936" s="1"/>
      <c r="L936" s="1"/>
    </row>
    <row r="937" spans="1:12" ht="15.75" customHeight="1" x14ac:dyDescent="0.25">
      <c r="A937" s="1"/>
      <c r="B937" s="1"/>
      <c r="C937" s="1"/>
      <c r="D937" s="1"/>
      <c r="E937" s="1"/>
      <c r="F937" s="1"/>
      <c r="G937" s="1"/>
      <c r="H937" s="1"/>
      <c r="I937" s="1"/>
      <c r="J937" s="1"/>
      <c r="K937" s="1"/>
      <c r="L937" s="1"/>
    </row>
    <row r="938" spans="1:12" ht="15.75" customHeight="1" x14ac:dyDescent="0.25">
      <c r="A938" s="1"/>
      <c r="B938" s="1"/>
      <c r="C938" s="1"/>
      <c r="D938" s="1"/>
      <c r="E938" s="1"/>
      <c r="F938" s="1"/>
      <c r="G938" s="1"/>
      <c r="H938" s="1"/>
      <c r="I938" s="1"/>
      <c r="J938" s="1"/>
      <c r="K938" s="1"/>
      <c r="L938" s="1"/>
    </row>
    <row r="939" spans="1:12" ht="15.75" customHeight="1" x14ac:dyDescent="0.25">
      <c r="A939" s="1"/>
      <c r="B939" s="1"/>
      <c r="C939" s="1"/>
      <c r="D939" s="1"/>
      <c r="E939" s="1"/>
      <c r="F939" s="1"/>
      <c r="G939" s="1"/>
      <c r="H939" s="1"/>
      <c r="I939" s="1"/>
      <c r="J939" s="1"/>
      <c r="K939" s="1"/>
      <c r="L939" s="1"/>
    </row>
    <row r="940" spans="1:12" ht="15.75" customHeight="1" x14ac:dyDescent="0.25">
      <c r="A940" s="1"/>
      <c r="B940" s="1"/>
      <c r="C940" s="1"/>
      <c r="D940" s="1"/>
      <c r="E940" s="1"/>
      <c r="F940" s="1"/>
      <c r="G940" s="1"/>
      <c r="H940" s="1"/>
      <c r="I940" s="1"/>
      <c r="J940" s="1"/>
      <c r="K940" s="1"/>
      <c r="L940" s="1"/>
    </row>
    <row r="941" spans="1:12" ht="15.75" customHeight="1" x14ac:dyDescent="0.25">
      <c r="A941" s="1"/>
      <c r="B941" s="1"/>
      <c r="C941" s="1"/>
      <c r="D941" s="1"/>
      <c r="E941" s="1"/>
      <c r="F941" s="1"/>
      <c r="G941" s="1"/>
      <c r="H941" s="1"/>
      <c r="I941" s="1"/>
      <c r="J941" s="1"/>
      <c r="K941" s="1"/>
      <c r="L941" s="1"/>
    </row>
    <row r="942" spans="1:12" ht="15.75" customHeight="1" x14ac:dyDescent="0.25">
      <c r="A942" s="1"/>
      <c r="B942" s="1"/>
      <c r="C942" s="1"/>
      <c r="D942" s="1"/>
      <c r="E942" s="1"/>
      <c r="F942" s="1"/>
      <c r="G942" s="1"/>
      <c r="H942" s="1"/>
      <c r="I942" s="1"/>
      <c r="J942" s="1"/>
      <c r="K942" s="1"/>
      <c r="L942" s="1"/>
    </row>
    <row r="943" spans="1:12" ht="15.75" customHeight="1" x14ac:dyDescent="0.25">
      <c r="A943" s="1"/>
      <c r="B943" s="1"/>
      <c r="C943" s="1"/>
      <c r="D943" s="1"/>
      <c r="E943" s="1"/>
      <c r="F943" s="1"/>
      <c r="G943" s="1"/>
      <c r="H943" s="1"/>
      <c r="I943" s="1"/>
      <c r="J943" s="1"/>
      <c r="K943" s="1"/>
      <c r="L943" s="1"/>
    </row>
    <row r="944" spans="1:12" ht="15.75" customHeight="1" x14ac:dyDescent="0.25">
      <c r="A944" s="1"/>
      <c r="B944" s="1"/>
      <c r="C944" s="1"/>
      <c r="D944" s="1"/>
      <c r="E944" s="1"/>
      <c r="F944" s="1"/>
      <c r="G944" s="1"/>
      <c r="H944" s="1"/>
      <c r="I944" s="1"/>
      <c r="J944" s="1"/>
      <c r="K944" s="1"/>
      <c r="L944" s="1"/>
    </row>
    <row r="945" spans="1:12" ht="15.75" customHeight="1" x14ac:dyDescent="0.25">
      <c r="A945" s="1"/>
      <c r="B945" s="1"/>
      <c r="C945" s="1"/>
      <c r="D945" s="1"/>
      <c r="E945" s="1"/>
      <c r="F945" s="1"/>
      <c r="G945" s="1"/>
      <c r="H945" s="1"/>
      <c r="I945" s="1"/>
      <c r="J945" s="1"/>
      <c r="K945" s="1"/>
      <c r="L945" s="1"/>
    </row>
    <row r="946" spans="1:12" ht="15.75" customHeight="1" x14ac:dyDescent="0.25">
      <c r="A946" s="1"/>
      <c r="B946" s="1"/>
      <c r="C946" s="1"/>
      <c r="D946" s="1"/>
      <c r="E946" s="1"/>
      <c r="F946" s="1"/>
      <c r="G946" s="1"/>
      <c r="H946" s="1"/>
      <c r="I946" s="1"/>
      <c r="J946" s="1"/>
      <c r="K946" s="1"/>
      <c r="L946" s="1"/>
    </row>
    <row r="947" spans="1:12" ht="15.75" customHeight="1" x14ac:dyDescent="0.25">
      <c r="A947" s="1"/>
      <c r="B947" s="1"/>
      <c r="C947" s="1"/>
      <c r="D947" s="1"/>
      <c r="E947" s="1"/>
      <c r="F947" s="1"/>
      <c r="G947" s="1"/>
      <c r="H947" s="1"/>
      <c r="I947" s="1"/>
      <c r="J947" s="1"/>
      <c r="K947" s="1"/>
      <c r="L947" s="1"/>
    </row>
    <row r="948" spans="1:12" ht="15.75" customHeight="1" x14ac:dyDescent="0.25">
      <c r="A948" s="1"/>
      <c r="B948" s="1"/>
      <c r="C948" s="1"/>
      <c r="D948" s="1"/>
      <c r="E948" s="1"/>
      <c r="F948" s="1"/>
      <c r="G948" s="1"/>
      <c r="H948" s="1"/>
      <c r="I948" s="1"/>
      <c r="J948" s="1"/>
      <c r="K948" s="1"/>
      <c r="L948" s="1"/>
    </row>
    <row r="949" spans="1:12" ht="15.75" customHeight="1" x14ac:dyDescent="0.25">
      <c r="A949" s="1"/>
      <c r="B949" s="1"/>
      <c r="C949" s="1"/>
      <c r="D949" s="1"/>
      <c r="E949" s="1"/>
      <c r="F949" s="1"/>
      <c r="G949" s="1"/>
      <c r="H949" s="1"/>
      <c r="I949" s="1"/>
      <c r="J949" s="1"/>
      <c r="K949" s="1"/>
      <c r="L949" s="1"/>
    </row>
    <row r="950" spans="1:12" ht="15.75" customHeight="1" x14ac:dyDescent="0.25">
      <c r="A950" s="1"/>
      <c r="B950" s="1"/>
      <c r="C950" s="1"/>
      <c r="D950" s="1"/>
      <c r="E950" s="1"/>
      <c r="F950" s="1"/>
      <c r="G950" s="1"/>
      <c r="H950" s="1"/>
      <c r="I950" s="1"/>
      <c r="J950" s="1"/>
      <c r="K950" s="1"/>
      <c r="L950" s="1"/>
    </row>
    <row r="951" spans="1:12" ht="15.75" customHeight="1" x14ac:dyDescent="0.25">
      <c r="A951" s="1"/>
      <c r="B951" s="1"/>
      <c r="C951" s="1"/>
      <c r="D951" s="1"/>
      <c r="E951" s="1"/>
      <c r="F951" s="1"/>
      <c r="G951" s="1"/>
      <c r="H951" s="1"/>
      <c r="I951" s="1"/>
      <c r="J951" s="1"/>
      <c r="K951" s="1"/>
      <c r="L951" s="1"/>
    </row>
    <row r="952" spans="1:12" ht="15.75" customHeight="1" x14ac:dyDescent="0.25">
      <c r="A952" s="1"/>
      <c r="B952" s="1"/>
      <c r="C952" s="1"/>
      <c r="D952" s="1"/>
      <c r="E952" s="1"/>
      <c r="F952" s="1"/>
      <c r="G952" s="1"/>
      <c r="H952" s="1"/>
      <c r="I952" s="1"/>
      <c r="J952" s="1"/>
      <c r="K952" s="1"/>
      <c r="L952" s="1"/>
    </row>
    <row r="953" spans="1:12" ht="15.75" customHeight="1" x14ac:dyDescent="0.25">
      <c r="A953" s="1"/>
      <c r="B953" s="1"/>
      <c r="C953" s="1"/>
      <c r="D953" s="1"/>
      <c r="E953" s="1"/>
      <c r="F953" s="1"/>
      <c r="G953" s="1"/>
      <c r="H953" s="1"/>
      <c r="I953" s="1"/>
      <c r="J953" s="1"/>
      <c r="K953" s="1"/>
      <c r="L953" s="1"/>
    </row>
    <row r="954" spans="1:12" ht="15.75" customHeight="1" x14ac:dyDescent="0.25">
      <c r="A954" s="1"/>
      <c r="B954" s="1"/>
      <c r="C954" s="1"/>
      <c r="D954" s="1"/>
      <c r="E954" s="1"/>
      <c r="F954" s="1"/>
      <c r="G954" s="1"/>
      <c r="H954" s="1"/>
      <c r="I954" s="1"/>
      <c r="J954" s="1"/>
      <c r="K954" s="1"/>
      <c r="L954" s="1"/>
    </row>
    <row r="955" spans="1:12" ht="15.75" customHeight="1" x14ac:dyDescent="0.25">
      <c r="A955" s="1"/>
      <c r="B955" s="1"/>
      <c r="C955" s="1"/>
      <c r="D955" s="1"/>
      <c r="E955" s="1"/>
      <c r="F955" s="1"/>
      <c r="G955" s="1"/>
      <c r="H955" s="1"/>
      <c r="I955" s="1"/>
      <c r="J955" s="1"/>
      <c r="K955" s="1"/>
      <c r="L955" s="1"/>
    </row>
    <row r="956" spans="1:12" ht="15.75" customHeight="1" x14ac:dyDescent="0.25">
      <c r="A956" s="1"/>
      <c r="B956" s="1"/>
      <c r="C956" s="1"/>
      <c r="D956" s="1"/>
      <c r="E956" s="1"/>
      <c r="F956" s="1"/>
      <c r="G956" s="1"/>
      <c r="H956" s="1"/>
      <c r="I956" s="1"/>
      <c r="J956" s="1"/>
      <c r="K956" s="1"/>
      <c r="L956" s="1"/>
    </row>
    <row r="957" spans="1:12" ht="15.75" customHeight="1" x14ac:dyDescent="0.25">
      <c r="A957" s="1"/>
      <c r="B957" s="1"/>
      <c r="C957" s="1"/>
      <c r="D957" s="1"/>
      <c r="E957" s="1"/>
      <c r="F957" s="1"/>
      <c r="G957" s="1"/>
      <c r="H957" s="1"/>
      <c r="I957" s="1"/>
      <c r="J957" s="1"/>
      <c r="K957" s="1"/>
      <c r="L957" s="1"/>
    </row>
    <row r="958" spans="1:12" ht="15.75" customHeight="1" x14ac:dyDescent="0.25">
      <c r="A958" s="1"/>
      <c r="B958" s="1"/>
      <c r="C958" s="1"/>
      <c r="D958" s="1"/>
      <c r="E958" s="1"/>
      <c r="F958" s="1"/>
      <c r="G958" s="1"/>
      <c r="H958" s="1"/>
      <c r="I958" s="1"/>
      <c r="J958" s="1"/>
      <c r="K958" s="1"/>
      <c r="L958" s="1"/>
    </row>
    <row r="959" spans="1:12" ht="15.75" customHeight="1" x14ac:dyDescent="0.25">
      <c r="A959" s="1"/>
      <c r="B959" s="1"/>
      <c r="C959" s="1"/>
      <c r="D959" s="1"/>
      <c r="E959" s="1"/>
      <c r="F959" s="1"/>
      <c r="G959" s="1"/>
      <c r="H959" s="1"/>
      <c r="I959" s="1"/>
      <c r="J959" s="1"/>
      <c r="K959" s="1"/>
      <c r="L959" s="1"/>
    </row>
    <row r="960" spans="1:12" ht="15.75" customHeight="1" x14ac:dyDescent="0.25">
      <c r="A960" s="1"/>
      <c r="B960" s="1"/>
      <c r="C960" s="1"/>
      <c r="D960" s="1"/>
      <c r="E960" s="1"/>
      <c r="F960" s="1"/>
      <c r="G960" s="1"/>
      <c r="H960" s="1"/>
      <c r="I960" s="1"/>
      <c r="J960" s="1"/>
      <c r="K960" s="1"/>
      <c r="L960" s="1"/>
    </row>
    <row r="961" spans="1:12" ht="15.75" customHeight="1" x14ac:dyDescent="0.25">
      <c r="A961" s="1"/>
      <c r="B961" s="1"/>
      <c r="C961" s="1"/>
      <c r="D961" s="1"/>
      <c r="E961" s="1"/>
      <c r="F961" s="1"/>
      <c r="G961" s="1"/>
      <c r="H961" s="1"/>
      <c r="I961" s="1"/>
      <c r="J961" s="1"/>
      <c r="K961" s="1"/>
      <c r="L961" s="1"/>
    </row>
    <row r="962" spans="1:12" ht="15.75" customHeight="1" x14ac:dyDescent="0.25">
      <c r="A962" s="1"/>
      <c r="B962" s="1"/>
      <c r="C962" s="1"/>
      <c r="D962" s="1"/>
      <c r="E962" s="1"/>
      <c r="F962" s="1"/>
      <c r="G962" s="1"/>
      <c r="H962" s="1"/>
      <c r="I962" s="1"/>
      <c r="J962" s="1"/>
      <c r="K962" s="1"/>
      <c r="L962" s="1"/>
    </row>
    <row r="963" spans="1:12" ht="15.75" customHeight="1" x14ac:dyDescent="0.25">
      <c r="A963" s="1"/>
      <c r="B963" s="1"/>
      <c r="C963" s="1"/>
      <c r="D963" s="1"/>
      <c r="E963" s="1"/>
      <c r="F963" s="1"/>
      <c r="G963" s="1"/>
      <c r="H963" s="1"/>
      <c r="I963" s="1"/>
      <c r="J963" s="1"/>
      <c r="K963" s="1"/>
      <c r="L963" s="1"/>
    </row>
    <row r="964" spans="1:12" ht="15.75" customHeight="1" x14ac:dyDescent="0.25">
      <c r="A964" s="1"/>
      <c r="B964" s="1"/>
      <c r="C964" s="1"/>
      <c r="D964" s="1"/>
      <c r="E964" s="1"/>
      <c r="F964" s="1"/>
      <c r="G964" s="1"/>
      <c r="H964" s="1"/>
      <c r="I964" s="1"/>
      <c r="J964" s="1"/>
      <c r="K964" s="1"/>
      <c r="L964" s="1"/>
    </row>
    <row r="965" spans="1:12" ht="15.75" customHeight="1" x14ac:dyDescent="0.25">
      <c r="A965" s="1"/>
      <c r="B965" s="1"/>
      <c r="C965" s="1"/>
      <c r="D965" s="1"/>
      <c r="E965" s="1"/>
      <c r="F965" s="1"/>
      <c r="G965" s="1"/>
      <c r="H965" s="1"/>
      <c r="I965" s="1"/>
      <c r="J965" s="1"/>
      <c r="K965" s="1"/>
      <c r="L965" s="1"/>
    </row>
    <row r="966" spans="1:12" ht="15.75" customHeight="1" x14ac:dyDescent="0.25">
      <c r="A966" s="1"/>
      <c r="B966" s="1"/>
      <c r="C966" s="1"/>
      <c r="D966" s="1"/>
      <c r="E966" s="1"/>
      <c r="F966" s="1"/>
      <c r="G966" s="1"/>
      <c r="H966" s="1"/>
      <c r="I966" s="1"/>
      <c r="J966" s="1"/>
      <c r="K966" s="1"/>
      <c r="L966" s="1"/>
    </row>
    <row r="967" spans="1:12" ht="15.75" customHeight="1" x14ac:dyDescent="0.25">
      <c r="A967" s="1"/>
      <c r="B967" s="1"/>
      <c r="C967" s="1"/>
      <c r="D967" s="1"/>
      <c r="E967" s="1"/>
      <c r="F967" s="1"/>
      <c r="G967" s="1"/>
      <c r="H967" s="1"/>
      <c r="I967" s="1"/>
      <c r="J967" s="1"/>
      <c r="K967" s="1"/>
      <c r="L967" s="1"/>
    </row>
    <row r="968" spans="1:12" ht="15.75" customHeight="1" x14ac:dyDescent="0.25">
      <c r="A968" s="1"/>
      <c r="B968" s="1"/>
      <c r="C968" s="1"/>
      <c r="D968" s="1"/>
      <c r="E968" s="1"/>
      <c r="F968" s="1"/>
      <c r="G968" s="1"/>
      <c r="H968" s="1"/>
      <c r="I968" s="1"/>
      <c r="J968" s="1"/>
      <c r="K968" s="1"/>
      <c r="L968" s="1"/>
    </row>
    <row r="969" spans="1:12" ht="15.75" customHeight="1" x14ac:dyDescent="0.25">
      <c r="A969" s="1"/>
      <c r="B969" s="1"/>
      <c r="C969" s="1"/>
      <c r="D969" s="1"/>
      <c r="E969" s="1"/>
      <c r="F969" s="1"/>
      <c r="G969" s="1"/>
      <c r="H969" s="1"/>
      <c r="I969" s="1"/>
      <c r="J969" s="1"/>
      <c r="K969" s="1"/>
      <c r="L969" s="1"/>
    </row>
    <row r="970" spans="1:12" ht="15.75" customHeight="1" x14ac:dyDescent="0.25">
      <c r="A970" s="1"/>
      <c r="B970" s="1"/>
      <c r="C970" s="1"/>
      <c r="D970" s="1"/>
      <c r="E970" s="1"/>
      <c r="F970" s="1"/>
      <c r="G970" s="1"/>
      <c r="H970" s="1"/>
      <c r="I970" s="1"/>
      <c r="J970" s="1"/>
      <c r="K970" s="1"/>
      <c r="L970" s="1"/>
    </row>
    <row r="971" spans="1:12" ht="15.75" customHeight="1" x14ac:dyDescent="0.25">
      <c r="A971" s="1"/>
      <c r="B971" s="1"/>
      <c r="C971" s="1"/>
      <c r="D971" s="1"/>
      <c r="E971" s="1"/>
      <c r="F971" s="1"/>
      <c r="G971" s="1"/>
      <c r="H971" s="1"/>
      <c r="I971" s="1"/>
      <c r="J971" s="1"/>
      <c r="K971" s="1"/>
      <c r="L971" s="1"/>
    </row>
    <row r="972" spans="1:12" ht="15.75" customHeight="1" x14ac:dyDescent="0.25">
      <c r="A972" s="1"/>
      <c r="B972" s="1"/>
      <c r="C972" s="1"/>
      <c r="D972" s="1"/>
      <c r="E972" s="1"/>
      <c r="F972" s="1"/>
      <c r="G972" s="1"/>
      <c r="H972" s="1"/>
      <c r="I972" s="1"/>
      <c r="J972" s="1"/>
      <c r="K972" s="1"/>
      <c r="L972" s="1"/>
    </row>
    <row r="973" spans="1:12" ht="15.75" customHeight="1" x14ac:dyDescent="0.25">
      <c r="A973" s="1"/>
      <c r="B973" s="1"/>
      <c r="C973" s="1"/>
      <c r="D973" s="1"/>
      <c r="E973" s="1"/>
      <c r="F973" s="1"/>
      <c r="G973" s="1"/>
      <c r="H973" s="1"/>
      <c r="I973" s="1"/>
      <c r="J973" s="1"/>
      <c r="K973" s="1"/>
      <c r="L973" s="1"/>
    </row>
    <row r="974" spans="1:12" ht="15.75" customHeight="1" x14ac:dyDescent="0.25">
      <c r="A974" s="1"/>
      <c r="B974" s="1"/>
      <c r="C974" s="1"/>
      <c r="D974" s="1"/>
      <c r="E974" s="1"/>
      <c r="F974" s="1"/>
      <c r="G974" s="1"/>
      <c r="H974" s="1"/>
      <c r="I974" s="1"/>
      <c r="J974" s="1"/>
      <c r="K974" s="1"/>
      <c r="L974" s="1"/>
    </row>
    <row r="975" spans="1:12" ht="15.75" customHeight="1" x14ac:dyDescent="0.25">
      <c r="A975" s="1"/>
      <c r="B975" s="1"/>
      <c r="C975" s="1"/>
      <c r="D975" s="1"/>
      <c r="E975" s="1"/>
      <c r="F975" s="1"/>
      <c r="G975" s="1"/>
      <c r="H975" s="1"/>
      <c r="I975" s="1"/>
      <c r="J975" s="1"/>
      <c r="K975" s="1"/>
      <c r="L975" s="1"/>
    </row>
    <row r="976" spans="1:12" ht="15.75" customHeight="1" x14ac:dyDescent="0.25">
      <c r="A976" s="1"/>
      <c r="B976" s="1"/>
      <c r="C976" s="1"/>
      <c r="D976" s="1"/>
      <c r="E976" s="1"/>
      <c r="F976" s="1"/>
      <c r="G976" s="1"/>
      <c r="H976" s="1"/>
      <c r="I976" s="1"/>
      <c r="J976" s="1"/>
      <c r="K976" s="1"/>
      <c r="L976" s="1"/>
    </row>
    <row r="977" spans="1:12" ht="15.75" customHeight="1" x14ac:dyDescent="0.25">
      <c r="A977" s="1"/>
      <c r="B977" s="1"/>
      <c r="C977" s="1"/>
      <c r="D977" s="1"/>
      <c r="E977" s="1"/>
      <c r="F977" s="1"/>
      <c r="G977" s="1"/>
      <c r="H977" s="1"/>
      <c r="I977" s="1"/>
      <c r="J977" s="1"/>
      <c r="K977" s="1"/>
      <c r="L977" s="1"/>
    </row>
    <row r="978" spans="1:12" ht="15.75" customHeight="1" x14ac:dyDescent="0.25">
      <c r="A978" s="1"/>
      <c r="B978" s="1"/>
      <c r="C978" s="1"/>
      <c r="D978" s="1"/>
      <c r="E978" s="1"/>
      <c r="F978" s="1"/>
      <c r="G978" s="1"/>
      <c r="H978" s="1"/>
      <c r="I978" s="1"/>
      <c r="J978" s="1"/>
      <c r="K978" s="1"/>
      <c r="L978" s="1"/>
    </row>
    <row r="979" spans="1:12" ht="15.75" customHeight="1" x14ac:dyDescent="0.25">
      <c r="A979" s="1"/>
      <c r="B979" s="1"/>
      <c r="C979" s="1"/>
      <c r="D979" s="1"/>
      <c r="E979" s="1"/>
      <c r="F979" s="1"/>
      <c r="G979" s="1"/>
      <c r="H979" s="1"/>
      <c r="I979" s="1"/>
      <c r="J979" s="1"/>
      <c r="K979" s="1"/>
      <c r="L979" s="1"/>
    </row>
    <row r="980" spans="1:12" ht="15.75" customHeight="1" x14ac:dyDescent="0.25">
      <c r="A980" s="1"/>
      <c r="B980" s="1"/>
      <c r="C980" s="1"/>
      <c r="D980" s="1"/>
      <c r="E980" s="1"/>
      <c r="F980" s="1"/>
      <c r="G980" s="1"/>
      <c r="H980" s="1"/>
      <c r="I980" s="1"/>
      <c r="J980" s="1"/>
      <c r="K980" s="1"/>
      <c r="L980" s="1"/>
    </row>
    <row r="981" spans="1:12" ht="15.75" customHeight="1" x14ac:dyDescent="0.25">
      <c r="A981" s="1"/>
      <c r="B981" s="1"/>
      <c r="C981" s="1"/>
      <c r="D981" s="1"/>
      <c r="E981" s="1"/>
      <c r="F981" s="1"/>
      <c r="G981" s="1"/>
      <c r="H981" s="1"/>
      <c r="I981" s="1"/>
      <c r="J981" s="1"/>
      <c r="K981" s="1"/>
      <c r="L981" s="1"/>
    </row>
    <row r="982" spans="1:12" ht="15.75" customHeight="1" x14ac:dyDescent="0.25">
      <c r="A982" s="1"/>
      <c r="B982" s="1"/>
      <c r="C982" s="1"/>
      <c r="D982" s="1"/>
      <c r="E982" s="1"/>
      <c r="F982" s="1"/>
      <c r="G982" s="1"/>
      <c r="H982" s="1"/>
      <c r="I982" s="1"/>
      <c r="J982" s="1"/>
      <c r="K982" s="1"/>
      <c r="L982" s="1"/>
    </row>
    <row r="983" spans="1:12" ht="15.75" customHeight="1" x14ac:dyDescent="0.25">
      <c r="A983" s="1"/>
      <c r="B983" s="1"/>
      <c r="C983" s="1"/>
      <c r="D983" s="1"/>
      <c r="E983" s="1"/>
      <c r="F983" s="1"/>
      <c r="G983" s="1"/>
      <c r="H983" s="1"/>
      <c r="I983" s="1"/>
      <c r="J983" s="1"/>
      <c r="K983" s="1"/>
      <c r="L983" s="1"/>
    </row>
    <row r="984" spans="1:12" ht="15.75" customHeight="1" x14ac:dyDescent="0.25">
      <c r="A984" s="1"/>
      <c r="B984" s="1"/>
      <c r="C984" s="1"/>
      <c r="D984" s="1"/>
      <c r="E984" s="1"/>
      <c r="F984" s="1"/>
      <c r="G984" s="1"/>
      <c r="H984" s="1"/>
      <c r="I984" s="1"/>
      <c r="J984" s="1"/>
      <c r="K984" s="1"/>
      <c r="L984" s="1"/>
    </row>
    <row r="985" spans="1:12" ht="15.75" customHeight="1" x14ac:dyDescent="0.25">
      <c r="A985" s="1"/>
      <c r="B985" s="1"/>
      <c r="C985" s="1"/>
      <c r="D985" s="1"/>
      <c r="E985" s="1"/>
      <c r="F985" s="1"/>
      <c r="G985" s="1"/>
      <c r="H985" s="1"/>
      <c r="I985" s="1"/>
      <c r="J985" s="1"/>
      <c r="K985" s="1"/>
      <c r="L985" s="1"/>
    </row>
    <row r="986" spans="1:12" ht="15.75" customHeight="1" x14ac:dyDescent="0.25">
      <c r="A986" s="1"/>
      <c r="B986" s="1"/>
      <c r="C986" s="1"/>
      <c r="D986" s="1"/>
      <c r="E986" s="1"/>
      <c r="F986" s="1"/>
      <c r="G986" s="1"/>
      <c r="H986" s="1"/>
      <c r="I986" s="1"/>
      <c r="J986" s="1"/>
      <c r="K986" s="1"/>
      <c r="L986" s="1"/>
    </row>
    <row r="987" spans="1:12" ht="15.75" customHeight="1" x14ac:dyDescent="0.25">
      <c r="A987" s="1"/>
      <c r="B987" s="1"/>
      <c r="C987" s="1"/>
      <c r="D987" s="1"/>
      <c r="E987" s="1"/>
      <c r="F987" s="1"/>
      <c r="G987" s="1"/>
      <c r="H987" s="1"/>
      <c r="I987" s="1"/>
      <c r="J987" s="1"/>
      <c r="K987" s="1"/>
      <c r="L987" s="1"/>
    </row>
    <row r="988" spans="1:12" ht="15.75" customHeight="1" x14ac:dyDescent="0.25">
      <c r="A988" s="1"/>
      <c r="B988" s="1"/>
      <c r="C988" s="1"/>
      <c r="D988" s="1"/>
      <c r="E988" s="1"/>
      <c r="F988" s="1"/>
      <c r="G988" s="1"/>
      <c r="H988" s="1"/>
      <c r="I988" s="1"/>
      <c r="J988" s="1"/>
      <c r="K988" s="1"/>
      <c r="L988" s="1"/>
    </row>
    <row r="989" spans="1:12" ht="15.75" customHeight="1" x14ac:dyDescent="0.25">
      <c r="A989" s="1"/>
      <c r="B989" s="1"/>
      <c r="C989" s="1"/>
      <c r="D989" s="1"/>
      <c r="E989" s="1"/>
      <c r="F989" s="1"/>
      <c r="G989" s="1"/>
      <c r="H989" s="1"/>
      <c r="I989" s="1"/>
      <c r="J989" s="1"/>
      <c r="K989" s="1"/>
      <c r="L989" s="1"/>
    </row>
    <row r="990" spans="1:12" ht="15.75" customHeight="1" x14ac:dyDescent="0.25">
      <c r="A990" s="1"/>
      <c r="B990" s="1"/>
      <c r="C990" s="1"/>
      <c r="D990" s="1"/>
      <c r="E990" s="1"/>
      <c r="F990" s="1"/>
      <c r="G990" s="1"/>
      <c r="H990" s="1"/>
      <c r="I990" s="1"/>
      <c r="J990" s="1"/>
      <c r="K990" s="1"/>
      <c r="L990" s="1"/>
    </row>
    <row r="991" spans="1:12" ht="15.75" customHeight="1" x14ac:dyDescent="0.25">
      <c r="A991" s="1"/>
      <c r="B991" s="1"/>
      <c r="C991" s="1"/>
      <c r="D991" s="1"/>
      <c r="E991" s="1"/>
      <c r="F991" s="1"/>
      <c r="G991" s="1"/>
      <c r="H991" s="1"/>
      <c r="I991" s="1"/>
      <c r="J991" s="1"/>
      <c r="K991" s="1"/>
      <c r="L991" s="1"/>
    </row>
    <row r="992" spans="1:12" ht="15.75" customHeight="1" x14ac:dyDescent="0.25">
      <c r="A992" s="1"/>
      <c r="B992" s="1"/>
      <c r="C992" s="1"/>
      <c r="D992" s="1"/>
      <c r="E992" s="1"/>
      <c r="F992" s="1"/>
      <c r="G992" s="1"/>
      <c r="H992" s="1"/>
      <c r="I992" s="1"/>
      <c r="J992" s="1"/>
      <c r="K992" s="1"/>
      <c r="L992" s="1"/>
    </row>
    <row r="993" spans="1:12" ht="15.75" customHeight="1" x14ac:dyDescent="0.25">
      <c r="A993" s="1"/>
      <c r="B993" s="1"/>
      <c r="C993" s="1"/>
      <c r="D993" s="1"/>
      <c r="E993" s="1"/>
      <c r="F993" s="1"/>
      <c r="G993" s="1"/>
      <c r="H993" s="1"/>
      <c r="I993" s="1"/>
      <c r="J993" s="1"/>
      <c r="K993" s="1"/>
      <c r="L993" s="1"/>
    </row>
    <row r="994" spans="1:12" ht="15.75" customHeight="1" x14ac:dyDescent="0.25">
      <c r="A994" s="1"/>
      <c r="B994" s="1"/>
      <c r="C994" s="1"/>
      <c r="D994" s="1"/>
      <c r="E994" s="1"/>
      <c r="F994" s="1"/>
      <c r="G994" s="1"/>
      <c r="H994" s="1"/>
      <c r="I994" s="1"/>
      <c r="J994" s="1"/>
      <c r="K994" s="1"/>
      <c r="L994" s="1"/>
    </row>
    <row r="995" spans="1:12" ht="15.75" customHeight="1" x14ac:dyDescent="0.25">
      <c r="A995" s="1"/>
      <c r="B995" s="1"/>
      <c r="C995" s="1"/>
      <c r="D995" s="1"/>
      <c r="E995" s="1"/>
      <c r="F995" s="1"/>
      <c r="G995" s="1"/>
      <c r="H995" s="1"/>
      <c r="I995" s="1"/>
      <c r="J995" s="1"/>
      <c r="K995" s="1"/>
      <c r="L995" s="1"/>
    </row>
    <row r="996" spans="1:12" ht="15.75" customHeight="1" x14ac:dyDescent="0.25">
      <c r="A996" s="1"/>
      <c r="B996" s="1"/>
      <c r="C996" s="1"/>
      <c r="D996" s="1"/>
      <c r="E996" s="1"/>
      <c r="F996" s="1"/>
      <c r="G996" s="1"/>
      <c r="H996" s="1"/>
      <c r="I996" s="1"/>
      <c r="J996" s="1"/>
      <c r="K996" s="1"/>
      <c r="L996" s="1"/>
    </row>
    <row r="997" spans="1:12" ht="15.75" customHeight="1" x14ac:dyDescent="0.25">
      <c r="A997" s="1"/>
      <c r="B997" s="1"/>
      <c r="C997" s="1"/>
      <c r="D997" s="1"/>
      <c r="E997" s="1"/>
      <c r="F997" s="1"/>
      <c r="G997" s="1"/>
      <c r="H997" s="1"/>
      <c r="I997" s="1"/>
      <c r="J997" s="1"/>
      <c r="K997" s="1"/>
      <c r="L997" s="1"/>
    </row>
    <row r="998" spans="1:12" ht="15.75" customHeight="1" x14ac:dyDescent="0.25">
      <c r="A998" s="1"/>
      <c r="B998" s="1"/>
      <c r="C998" s="1"/>
      <c r="D998" s="1"/>
      <c r="E998" s="1"/>
      <c r="F998" s="1"/>
      <c r="G998" s="1"/>
      <c r="H998" s="1"/>
      <c r="I998" s="1"/>
      <c r="J998" s="1"/>
      <c r="K998" s="1"/>
      <c r="L998" s="1"/>
    </row>
    <row r="999" spans="1:12" ht="15.75" customHeight="1" x14ac:dyDescent="0.25">
      <c r="A999" s="1"/>
      <c r="B999" s="1"/>
      <c r="C999" s="1"/>
      <c r="D999" s="1"/>
      <c r="E999" s="1"/>
      <c r="F999" s="1"/>
      <c r="G999" s="1"/>
      <c r="H999" s="1"/>
      <c r="I999" s="1"/>
      <c r="J999" s="1"/>
      <c r="K999" s="1"/>
      <c r="L999" s="1"/>
    </row>
    <row r="1000" spans="1:12" ht="15.75" customHeight="1" x14ac:dyDescent="0.25">
      <c r="A1000" s="1"/>
      <c r="B1000" s="1"/>
      <c r="C1000" s="1"/>
      <c r="D1000" s="1"/>
      <c r="E1000" s="1"/>
      <c r="F1000" s="1"/>
      <c r="G1000" s="1"/>
      <c r="H1000" s="1"/>
      <c r="I1000" s="1"/>
      <c r="J1000" s="1"/>
      <c r="K1000" s="1"/>
      <c r="L1000" s="1"/>
    </row>
  </sheetData>
  <mergeCells count="1">
    <mergeCell ref="A246:L246"/>
  </mergeCells>
  <pageMargins left="0.7" right="0.7"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sheetViews>
  <sheetFormatPr baseColWidth="10" defaultColWidth="11.25" defaultRowHeight="15" customHeight="1" x14ac:dyDescent="0.25"/>
  <cols>
    <col min="1" max="1" width="90.375" customWidth="1"/>
    <col min="2" max="2" width="93.625" customWidth="1"/>
    <col min="3" max="4" width="11" customWidth="1"/>
    <col min="5" max="5" width="123.125" customWidth="1"/>
    <col min="6" max="6" width="86.375" customWidth="1"/>
    <col min="7" max="8" width="11" customWidth="1"/>
    <col min="9" max="9" width="69.125" customWidth="1"/>
    <col min="10" max="10" width="86.375" customWidth="1"/>
    <col min="11" max="11" width="11" customWidth="1"/>
    <col min="12" max="12" width="42" customWidth="1"/>
    <col min="13" max="13" width="20.5" customWidth="1"/>
    <col min="14" max="14" width="51.375" customWidth="1"/>
    <col min="15" max="15" width="72" customWidth="1"/>
    <col min="16" max="17" width="11" customWidth="1"/>
    <col min="18" max="18" width="95.875" customWidth="1"/>
    <col min="19" max="19" width="25.125" customWidth="1"/>
    <col min="20" max="22" width="11" customWidth="1"/>
    <col min="23" max="23" width="255.625" customWidth="1"/>
    <col min="24" max="24" width="86.375" customWidth="1"/>
    <col min="25" max="26" width="11" customWidth="1"/>
  </cols>
  <sheetData>
    <row r="1" spans="1:24" ht="15.75" customHeight="1" x14ac:dyDescent="0.25">
      <c r="L1" s="11" t="s">
        <v>429</v>
      </c>
      <c r="M1" t="s">
        <v>433</v>
      </c>
      <c r="N1" s="11" t="s">
        <v>429</v>
      </c>
      <c r="O1" t="s">
        <v>433</v>
      </c>
      <c r="R1" s="11" t="s">
        <v>11</v>
      </c>
      <c r="S1" t="s">
        <v>433</v>
      </c>
    </row>
    <row r="2" spans="1:24" ht="15.75" customHeight="1" x14ac:dyDescent="0.25"/>
    <row r="3" spans="1:24" ht="15.75" customHeight="1" x14ac:dyDescent="0.25">
      <c r="A3" s="11" t="s">
        <v>434</v>
      </c>
      <c r="B3" t="s">
        <v>435</v>
      </c>
      <c r="E3" s="11" t="s">
        <v>434</v>
      </c>
      <c r="F3" t="s">
        <v>436</v>
      </c>
      <c r="I3" s="11" t="s">
        <v>434</v>
      </c>
      <c r="J3" t="s">
        <v>436</v>
      </c>
      <c r="L3" t="s">
        <v>437</v>
      </c>
      <c r="N3" s="11" t="s">
        <v>434</v>
      </c>
      <c r="O3" t="s">
        <v>437</v>
      </c>
      <c r="R3" s="11" t="s">
        <v>434</v>
      </c>
      <c r="S3" t="s">
        <v>438</v>
      </c>
      <c r="W3" s="11" t="s">
        <v>434</v>
      </c>
      <c r="X3" t="s">
        <v>436</v>
      </c>
    </row>
    <row r="4" spans="1:24" ht="15.75" customHeight="1" x14ac:dyDescent="0.25">
      <c r="A4" s="1" t="s">
        <v>17</v>
      </c>
      <c r="B4" s="11">
        <v>1</v>
      </c>
      <c r="E4" s="1" t="s">
        <v>127</v>
      </c>
      <c r="F4" s="11">
        <v>65</v>
      </c>
      <c r="I4" s="1" t="s">
        <v>186</v>
      </c>
      <c r="J4" s="11">
        <v>88</v>
      </c>
      <c r="L4" s="11">
        <v>106</v>
      </c>
      <c r="N4" s="1" t="s">
        <v>145</v>
      </c>
      <c r="O4" s="11">
        <v>1</v>
      </c>
      <c r="R4" s="1" t="s">
        <v>439</v>
      </c>
      <c r="S4" s="11">
        <v>1</v>
      </c>
      <c r="W4" s="1" t="s">
        <v>440</v>
      </c>
      <c r="X4" s="11">
        <v>23</v>
      </c>
    </row>
    <row r="5" spans="1:24" ht="15.75" customHeight="1" x14ac:dyDescent="0.25">
      <c r="A5" s="1" t="s">
        <v>126</v>
      </c>
      <c r="B5" s="11">
        <v>1</v>
      </c>
      <c r="E5" s="1" t="s">
        <v>110</v>
      </c>
      <c r="F5" s="11">
        <v>55</v>
      </c>
      <c r="I5" s="1" t="s">
        <v>313</v>
      </c>
      <c r="J5" s="11">
        <v>40</v>
      </c>
      <c r="N5" s="1" t="s">
        <v>441</v>
      </c>
      <c r="O5" s="11">
        <v>1</v>
      </c>
      <c r="R5" s="1" t="s">
        <v>442</v>
      </c>
      <c r="S5" s="11">
        <v>1</v>
      </c>
      <c r="W5" s="1" t="s">
        <v>187</v>
      </c>
      <c r="X5" s="11">
        <v>46</v>
      </c>
    </row>
    <row r="6" spans="1:24" ht="15.75" customHeight="1" x14ac:dyDescent="0.25">
      <c r="A6" s="1" t="s">
        <v>183</v>
      </c>
      <c r="B6" s="11">
        <v>1</v>
      </c>
      <c r="E6" s="1" t="s">
        <v>184</v>
      </c>
      <c r="F6" s="11">
        <v>46</v>
      </c>
      <c r="I6" s="1" t="s">
        <v>20</v>
      </c>
      <c r="J6" s="11">
        <v>27</v>
      </c>
      <c r="N6" s="1" t="s">
        <v>443</v>
      </c>
      <c r="O6" s="11">
        <v>1</v>
      </c>
      <c r="R6" s="1" t="s">
        <v>145</v>
      </c>
      <c r="S6" s="11">
        <v>1</v>
      </c>
      <c r="W6" s="1" t="s">
        <v>386</v>
      </c>
      <c r="X6" s="11">
        <v>7</v>
      </c>
    </row>
    <row r="7" spans="1:24" ht="15.75" customHeight="1" x14ac:dyDescent="0.25">
      <c r="A7" s="1" t="s">
        <v>304</v>
      </c>
      <c r="B7" s="11">
        <v>1</v>
      </c>
      <c r="E7" s="1" t="s">
        <v>444</v>
      </c>
      <c r="F7" s="11">
        <v>26</v>
      </c>
      <c r="I7" s="1" t="s">
        <v>129</v>
      </c>
      <c r="J7" s="11">
        <v>23</v>
      </c>
      <c r="L7" s="11" t="s">
        <v>11</v>
      </c>
      <c r="M7" t="s">
        <v>433</v>
      </c>
      <c r="N7" s="1" t="s">
        <v>63</v>
      </c>
      <c r="O7" s="11">
        <v>1</v>
      </c>
      <c r="R7" s="1" t="s">
        <v>445</v>
      </c>
      <c r="S7" s="11">
        <v>1</v>
      </c>
      <c r="W7" s="1" t="s">
        <v>314</v>
      </c>
      <c r="X7" s="11">
        <v>38</v>
      </c>
    </row>
    <row r="8" spans="1:24" ht="15.75" customHeight="1" x14ac:dyDescent="0.25">
      <c r="A8" s="1" t="s">
        <v>446</v>
      </c>
      <c r="B8" s="11">
        <v>1</v>
      </c>
      <c r="E8" s="1" t="s">
        <v>18</v>
      </c>
      <c r="F8" s="11">
        <v>26</v>
      </c>
      <c r="I8" s="1" t="s">
        <v>447</v>
      </c>
      <c r="J8" s="11">
        <v>20</v>
      </c>
      <c r="N8" s="1" t="s">
        <v>117</v>
      </c>
      <c r="O8" s="11">
        <v>5</v>
      </c>
      <c r="R8" s="1" t="s">
        <v>246</v>
      </c>
      <c r="S8" s="11">
        <v>1</v>
      </c>
      <c r="W8" s="1" t="s">
        <v>338</v>
      </c>
      <c r="X8" s="11">
        <v>18</v>
      </c>
    </row>
    <row r="9" spans="1:24" ht="15.75" customHeight="1" x14ac:dyDescent="0.25">
      <c r="A9" s="1" t="s">
        <v>448</v>
      </c>
      <c r="B9" s="11">
        <v>1</v>
      </c>
      <c r="E9" s="1" t="s">
        <v>449</v>
      </c>
      <c r="F9" s="11">
        <v>20</v>
      </c>
      <c r="I9" s="1" t="s">
        <v>450</v>
      </c>
      <c r="J9" s="11">
        <v>11</v>
      </c>
      <c r="L9" t="s">
        <v>438</v>
      </c>
      <c r="N9" s="1" t="s">
        <v>161</v>
      </c>
      <c r="O9" s="11">
        <v>19</v>
      </c>
      <c r="R9" s="1" t="s">
        <v>119</v>
      </c>
      <c r="S9" s="11">
        <v>1</v>
      </c>
      <c r="W9" s="1" t="s">
        <v>130</v>
      </c>
      <c r="X9" s="11">
        <v>23</v>
      </c>
    </row>
    <row r="10" spans="1:24" ht="15.75" customHeight="1" x14ac:dyDescent="0.25">
      <c r="A10" s="1" t="s">
        <v>451</v>
      </c>
      <c r="B10" s="11">
        <v>1</v>
      </c>
      <c r="E10" s="1" t="s">
        <v>452</v>
      </c>
      <c r="F10" s="11">
        <v>2</v>
      </c>
      <c r="I10" s="1" t="s">
        <v>112</v>
      </c>
      <c r="J10" s="11">
        <v>9</v>
      </c>
      <c r="L10" s="11">
        <v>172</v>
      </c>
      <c r="N10" s="1" t="s">
        <v>27</v>
      </c>
      <c r="O10" s="11">
        <v>35</v>
      </c>
      <c r="R10" s="1" t="s">
        <v>453</v>
      </c>
      <c r="S10" s="11">
        <v>1</v>
      </c>
      <c r="W10" s="1" t="s">
        <v>37</v>
      </c>
      <c r="X10" s="11">
        <v>22</v>
      </c>
    </row>
    <row r="11" spans="1:24" ht="15.75" customHeight="1" x14ac:dyDescent="0.25">
      <c r="A11" s="1" t="s">
        <v>454</v>
      </c>
      <c r="B11" s="11">
        <v>7</v>
      </c>
      <c r="E11" s="1" t="s">
        <v>56</v>
      </c>
      <c r="F11" s="11">
        <v>1</v>
      </c>
      <c r="I11" s="1" t="s">
        <v>385</v>
      </c>
      <c r="J11" s="11">
        <v>7</v>
      </c>
      <c r="N11" s="1" t="s">
        <v>134</v>
      </c>
      <c r="O11" s="11">
        <v>49</v>
      </c>
      <c r="R11" s="1" t="s">
        <v>92</v>
      </c>
      <c r="S11" s="11">
        <v>1</v>
      </c>
      <c r="W11" s="1" t="s">
        <v>455</v>
      </c>
      <c r="X11" s="11">
        <v>2</v>
      </c>
    </row>
    <row r="12" spans="1:24" ht="15.75" customHeight="1" x14ac:dyDescent="0.25">
      <c r="E12" s="1" t="s">
        <v>454</v>
      </c>
      <c r="F12" s="11">
        <v>241</v>
      </c>
      <c r="I12" s="1" t="s">
        <v>456</v>
      </c>
      <c r="J12" s="11">
        <v>6</v>
      </c>
      <c r="N12" s="1" t="s">
        <v>454</v>
      </c>
      <c r="O12" s="11">
        <v>106</v>
      </c>
      <c r="R12" s="1" t="s">
        <v>329</v>
      </c>
      <c r="S12" s="11">
        <v>1</v>
      </c>
      <c r="W12" s="1" t="s">
        <v>457</v>
      </c>
      <c r="X12" s="11">
        <v>11</v>
      </c>
    </row>
    <row r="13" spans="1:24" ht="15.75" customHeight="1" x14ac:dyDescent="0.25">
      <c r="I13" s="1" t="s">
        <v>458</v>
      </c>
      <c r="J13" s="11">
        <v>4</v>
      </c>
      <c r="R13" s="1" t="s">
        <v>63</v>
      </c>
      <c r="S13" s="11">
        <v>1</v>
      </c>
      <c r="W13" s="1" t="s">
        <v>460</v>
      </c>
      <c r="X13" s="11">
        <v>1</v>
      </c>
    </row>
    <row r="14" spans="1:24" ht="15.75" customHeight="1" x14ac:dyDescent="0.25">
      <c r="I14" s="1" t="s">
        <v>463</v>
      </c>
      <c r="J14" s="11">
        <v>3</v>
      </c>
      <c r="R14" s="1" t="s">
        <v>327</v>
      </c>
      <c r="S14" s="11">
        <v>1</v>
      </c>
      <c r="W14" s="1" t="s">
        <v>465</v>
      </c>
      <c r="X14" s="11">
        <v>4</v>
      </c>
    </row>
    <row r="15" spans="1:24" ht="15.75" customHeight="1" x14ac:dyDescent="0.25">
      <c r="I15" s="1" t="s">
        <v>466</v>
      </c>
      <c r="J15" s="11">
        <v>2</v>
      </c>
      <c r="R15" s="1" t="s">
        <v>125</v>
      </c>
      <c r="S15" s="11">
        <v>1</v>
      </c>
      <c r="W15" s="1" t="s">
        <v>467</v>
      </c>
      <c r="X15" s="11">
        <v>4</v>
      </c>
    </row>
    <row r="16" spans="1:24" ht="15.75" customHeight="1" x14ac:dyDescent="0.25">
      <c r="I16" s="1" t="s">
        <v>468</v>
      </c>
      <c r="J16" s="11">
        <v>1</v>
      </c>
      <c r="L16" t="s">
        <v>435</v>
      </c>
      <c r="R16" s="1" t="s">
        <v>283</v>
      </c>
      <c r="S16" s="11">
        <v>1</v>
      </c>
      <c r="W16" s="1" t="s">
        <v>469</v>
      </c>
      <c r="X16" s="11">
        <v>1</v>
      </c>
    </row>
    <row r="17" spans="9:24" ht="15.75" customHeight="1" x14ac:dyDescent="0.25">
      <c r="I17" s="1" t="s">
        <v>454</v>
      </c>
      <c r="J17" s="11">
        <v>241</v>
      </c>
      <c r="L17" s="11">
        <v>7</v>
      </c>
      <c r="R17" s="1" t="s">
        <v>115</v>
      </c>
      <c r="S17" s="11">
        <v>1</v>
      </c>
      <c r="W17" s="1" t="s">
        <v>470</v>
      </c>
      <c r="X17" s="11">
        <v>4</v>
      </c>
    </row>
    <row r="18" spans="9:24" ht="15.75" customHeight="1" x14ac:dyDescent="0.25">
      <c r="R18" s="1" t="s">
        <v>174</v>
      </c>
      <c r="S18" s="11">
        <v>1</v>
      </c>
      <c r="W18" s="1" t="s">
        <v>471</v>
      </c>
      <c r="X18" s="11">
        <v>2</v>
      </c>
    </row>
    <row r="19" spans="9:24" ht="15.75" customHeight="1" x14ac:dyDescent="0.25">
      <c r="R19" s="1" t="s">
        <v>88</v>
      </c>
      <c r="S19" s="11">
        <v>2</v>
      </c>
      <c r="W19" s="1" t="s">
        <v>67</v>
      </c>
      <c r="X19" s="11">
        <v>1</v>
      </c>
    </row>
    <row r="20" spans="9:24" ht="15.75" customHeight="1" x14ac:dyDescent="0.25">
      <c r="R20" s="1" t="s">
        <v>121</v>
      </c>
      <c r="S20" s="11">
        <v>2</v>
      </c>
      <c r="W20" s="1" t="s">
        <v>104</v>
      </c>
      <c r="X20" s="11">
        <v>9</v>
      </c>
    </row>
    <row r="21" spans="9:24" ht="15.75" customHeight="1" x14ac:dyDescent="0.25">
      <c r="L21" t="s">
        <v>472</v>
      </c>
      <c r="R21" s="1" t="s">
        <v>332</v>
      </c>
      <c r="S21" s="11">
        <v>2</v>
      </c>
      <c r="W21" s="1" t="s">
        <v>21</v>
      </c>
      <c r="X21" s="11">
        <v>3</v>
      </c>
    </row>
    <row r="22" spans="9:24" ht="15.75" customHeight="1" x14ac:dyDescent="0.25">
      <c r="L22" s="11">
        <v>8</v>
      </c>
      <c r="R22" s="1" t="s">
        <v>301</v>
      </c>
      <c r="S22" s="11">
        <v>2</v>
      </c>
      <c r="W22" s="1" t="s">
        <v>473</v>
      </c>
      <c r="X22" s="11">
        <v>10</v>
      </c>
    </row>
    <row r="23" spans="9:24" ht="15.75" customHeight="1" x14ac:dyDescent="0.25">
      <c r="R23" s="1" t="s">
        <v>474</v>
      </c>
      <c r="S23" s="11">
        <v>4</v>
      </c>
      <c r="W23" s="1" t="s">
        <v>475</v>
      </c>
      <c r="X23" s="11">
        <v>3</v>
      </c>
    </row>
    <row r="24" spans="9:24" ht="15.75" customHeight="1" x14ac:dyDescent="0.25">
      <c r="R24" s="1" t="s">
        <v>323</v>
      </c>
      <c r="S24" s="11">
        <v>4</v>
      </c>
      <c r="W24" s="1" t="s">
        <v>476</v>
      </c>
      <c r="X24" s="11">
        <v>6</v>
      </c>
    </row>
    <row r="25" spans="9:24" ht="15.75" customHeight="1" x14ac:dyDescent="0.25">
      <c r="R25" s="1" t="s">
        <v>158</v>
      </c>
      <c r="S25" s="11">
        <v>10</v>
      </c>
      <c r="W25" s="1" t="s">
        <v>477</v>
      </c>
      <c r="X25" s="11">
        <v>1</v>
      </c>
    </row>
    <row r="26" spans="9:24" ht="15.75" customHeight="1" x14ac:dyDescent="0.25">
      <c r="R26" s="1" t="s">
        <v>117</v>
      </c>
      <c r="S26" s="11">
        <v>12</v>
      </c>
      <c r="W26" s="1" t="s">
        <v>58</v>
      </c>
      <c r="X26" s="11">
        <v>1</v>
      </c>
    </row>
    <row r="27" spans="9:24" ht="15.75" customHeight="1" x14ac:dyDescent="0.25">
      <c r="L27" t="s">
        <v>478</v>
      </c>
      <c r="R27" s="1" t="s">
        <v>32</v>
      </c>
      <c r="S27" s="11">
        <v>13</v>
      </c>
      <c r="W27" s="1" t="s">
        <v>479</v>
      </c>
      <c r="X27" s="11">
        <v>1</v>
      </c>
    </row>
    <row r="28" spans="9:24" ht="15.75" customHeight="1" x14ac:dyDescent="0.25">
      <c r="L28" s="11">
        <v>27</v>
      </c>
      <c r="R28" s="1" t="s">
        <v>152</v>
      </c>
      <c r="S28" s="11">
        <v>16</v>
      </c>
      <c r="W28" s="1" t="s">
        <v>454</v>
      </c>
      <c r="X28" s="11">
        <v>241</v>
      </c>
    </row>
    <row r="29" spans="9:24" ht="15.75" customHeight="1" x14ac:dyDescent="0.25">
      <c r="R29" s="1" t="s">
        <v>134</v>
      </c>
      <c r="S29" s="11">
        <v>35</v>
      </c>
    </row>
    <row r="30" spans="9:24" ht="15.75" customHeight="1" x14ac:dyDescent="0.25">
      <c r="R30" s="1" t="s">
        <v>27</v>
      </c>
      <c r="S30" s="11">
        <v>56</v>
      </c>
    </row>
    <row r="31" spans="9:24" ht="15.75" customHeight="1" x14ac:dyDescent="0.25">
      <c r="L31" t="s">
        <v>480</v>
      </c>
      <c r="R31" s="1" t="s">
        <v>454</v>
      </c>
      <c r="S31" s="11">
        <v>172</v>
      </c>
    </row>
    <row r="32" spans="9:24" ht="15.75" customHeight="1" x14ac:dyDescent="0.25">
      <c r="L32" s="11">
        <v>13</v>
      </c>
    </row>
    <row r="33" spans="12:12" ht="15.75" customHeight="1" x14ac:dyDescent="0.25"/>
    <row r="34" spans="12:12" ht="15.75" customHeight="1" x14ac:dyDescent="0.25"/>
    <row r="35" spans="12:12" ht="15.75" customHeight="1" x14ac:dyDescent="0.25"/>
    <row r="36" spans="12:12" ht="15.75" customHeight="1" x14ac:dyDescent="0.25"/>
    <row r="37" spans="12:12" ht="15.75" customHeight="1" x14ac:dyDescent="0.25">
      <c r="L37" t="s">
        <v>485</v>
      </c>
    </row>
    <row r="38" spans="12:12" ht="15.75" customHeight="1" x14ac:dyDescent="0.25">
      <c r="L38" s="11">
        <v>24</v>
      </c>
    </row>
    <row r="39" spans="12:12" ht="15.75" customHeight="1" x14ac:dyDescent="0.25"/>
    <row r="40" spans="12:12" ht="15.75" customHeight="1" x14ac:dyDescent="0.25"/>
    <row r="41" spans="12:12" ht="15.75" customHeight="1" x14ac:dyDescent="0.25"/>
    <row r="42" spans="12:12" ht="15.75" customHeight="1" x14ac:dyDescent="0.25"/>
    <row r="43" spans="12:12" ht="15.75" customHeight="1" x14ac:dyDescent="0.25"/>
    <row r="44" spans="12:12" ht="15.75" customHeight="1" x14ac:dyDescent="0.25"/>
    <row r="45" spans="12:12" ht="15.75" customHeight="1" x14ac:dyDescent="0.25"/>
    <row r="46" spans="12:12" ht="15.75" customHeight="1" x14ac:dyDescent="0.25"/>
    <row r="47" spans="12:12" ht="15.75" customHeight="1" x14ac:dyDescent="0.25"/>
    <row r="48" spans="12: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zoomScaleNormal="100" workbookViewId="0">
      <pane ySplit="1" topLeftCell="A2" activePane="bottomLeft" state="frozen"/>
      <selection pane="bottomLeft"/>
    </sheetView>
  </sheetViews>
  <sheetFormatPr baseColWidth="10" defaultColWidth="11.25" defaultRowHeight="15.75" x14ac:dyDescent="0.25"/>
  <cols>
    <col min="1" max="1" width="53.875" style="33" customWidth="1"/>
    <col min="2" max="7" width="36.625" style="33" customWidth="1"/>
    <col min="8" max="8" width="64.375" style="33" customWidth="1"/>
    <col min="9" max="26" width="36.625" style="33" customWidth="1"/>
    <col min="27" max="16384" width="11.25" style="33"/>
  </cols>
  <sheetData>
    <row r="1" spans="1:26" ht="38.2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3"/>
      <c r="W1" s="3"/>
      <c r="X1" s="3"/>
      <c r="Y1" s="3"/>
      <c r="Z1" s="3"/>
    </row>
    <row r="2" spans="1:26" ht="140.25" x14ac:dyDescent="0.25">
      <c r="A2" s="16" t="s">
        <v>17</v>
      </c>
      <c r="B2" s="16" t="s">
        <v>18</v>
      </c>
      <c r="C2" s="16" t="s">
        <v>19</v>
      </c>
      <c r="D2" s="16" t="s">
        <v>20</v>
      </c>
      <c r="E2" s="16" t="s">
        <v>21</v>
      </c>
      <c r="F2" s="16" t="s">
        <v>22</v>
      </c>
      <c r="G2" s="16" t="s">
        <v>23</v>
      </c>
      <c r="H2" s="16" t="s">
        <v>24</v>
      </c>
      <c r="I2" s="16" t="s">
        <v>25</v>
      </c>
      <c r="J2" s="16" t="s">
        <v>26</v>
      </c>
      <c r="K2" s="16" t="s">
        <v>27</v>
      </c>
      <c r="L2" s="16" t="s">
        <v>28</v>
      </c>
      <c r="M2" s="16" t="s">
        <v>27</v>
      </c>
      <c r="N2" s="16" t="s">
        <v>29</v>
      </c>
      <c r="O2" s="16" t="s">
        <v>844</v>
      </c>
      <c r="P2" s="16" t="s">
        <v>30</v>
      </c>
      <c r="Q2" s="4" t="str">
        <f>HYPERLINK("https://drive.google.com/open?id=15HAFyEUcgLNicUhLQWtnT4SzJR0HM2A9","01AJ_PPLRCPQRS")</f>
        <v>01AJ_PPLRCPQRS</v>
      </c>
      <c r="R2" s="5"/>
      <c r="S2" s="5"/>
      <c r="T2" s="5"/>
      <c r="U2" s="5"/>
      <c r="V2" s="5"/>
      <c r="W2" s="5"/>
      <c r="X2" s="5"/>
      <c r="Y2" s="5"/>
      <c r="Z2" s="5"/>
    </row>
    <row r="3" spans="1:26" ht="140.25" x14ac:dyDescent="0.25">
      <c r="A3" s="16" t="s">
        <v>17</v>
      </c>
      <c r="B3" s="16" t="s">
        <v>18</v>
      </c>
      <c r="C3" s="16" t="s">
        <v>19</v>
      </c>
      <c r="D3" s="16" t="s">
        <v>20</v>
      </c>
      <c r="E3" s="16" t="s">
        <v>21</v>
      </c>
      <c r="F3" s="16" t="s">
        <v>22</v>
      </c>
      <c r="G3" s="16" t="s">
        <v>23</v>
      </c>
      <c r="H3" s="16" t="s">
        <v>24</v>
      </c>
      <c r="I3" s="16" t="s">
        <v>25</v>
      </c>
      <c r="J3" s="16" t="s">
        <v>26</v>
      </c>
      <c r="K3" s="16" t="s">
        <v>27</v>
      </c>
      <c r="L3" s="16" t="s">
        <v>31</v>
      </c>
      <c r="M3" s="16" t="s">
        <v>32</v>
      </c>
      <c r="N3" s="16" t="s">
        <v>29</v>
      </c>
      <c r="O3" s="16" t="s">
        <v>844</v>
      </c>
      <c r="P3" s="16" t="s">
        <v>30</v>
      </c>
      <c r="Q3" s="4" t="str">
        <f>HYPERLINK("https://drive.google.com/open?id=15HAFyEUcgLNicUhLQWtnT4SzJR0HM2A9","01AJ_PPLRCPQRS")</f>
        <v>01AJ_PPLRCPQRS</v>
      </c>
      <c r="R3" s="5"/>
      <c r="S3" s="5"/>
      <c r="T3" s="5"/>
      <c r="U3" s="5"/>
      <c r="V3" s="5"/>
      <c r="W3" s="5"/>
      <c r="X3" s="5"/>
      <c r="Y3" s="5"/>
      <c r="Z3" s="5"/>
    </row>
    <row r="4" spans="1:26" ht="102" x14ac:dyDescent="0.25">
      <c r="A4" s="16" t="s">
        <v>17</v>
      </c>
      <c r="B4" s="16" t="s">
        <v>18</v>
      </c>
      <c r="C4" s="16" t="s">
        <v>19</v>
      </c>
      <c r="D4" s="16" t="s">
        <v>20</v>
      </c>
      <c r="E4" s="16" t="s">
        <v>21</v>
      </c>
      <c r="F4" s="16" t="s">
        <v>22</v>
      </c>
      <c r="G4" s="16" t="s">
        <v>23</v>
      </c>
      <c r="H4" s="16" t="s">
        <v>24</v>
      </c>
      <c r="I4" s="16" t="s">
        <v>33</v>
      </c>
      <c r="J4" s="16" t="s">
        <v>34</v>
      </c>
      <c r="K4" s="16"/>
      <c r="L4" s="16"/>
      <c r="M4" s="16"/>
      <c r="N4" s="16" t="s">
        <v>35</v>
      </c>
      <c r="O4" s="16" t="s">
        <v>845</v>
      </c>
      <c r="P4" s="16" t="s">
        <v>30</v>
      </c>
      <c r="Q4" s="4" t="str">
        <f>HYPERLINK("https://drive.google.com/open?id=19whO25DSROjeZmPltSREv6mzAUm9YY5t","02A_JPINPECRCPQRS")</f>
        <v>02A_JPINPECRCPQRS</v>
      </c>
      <c r="R4" s="5"/>
      <c r="S4" s="5"/>
      <c r="T4" s="5"/>
      <c r="U4" s="5"/>
      <c r="V4" s="5"/>
      <c r="W4" s="5"/>
      <c r="X4" s="5"/>
      <c r="Y4" s="5"/>
      <c r="Z4" s="5"/>
    </row>
    <row r="5" spans="1:26" ht="76.5" x14ac:dyDescent="0.25">
      <c r="A5" s="16" t="s">
        <v>17</v>
      </c>
      <c r="B5" s="16" t="s">
        <v>18</v>
      </c>
      <c r="C5" s="16" t="s">
        <v>36</v>
      </c>
      <c r="D5" s="16" t="s">
        <v>20</v>
      </c>
      <c r="E5" s="16" t="s">
        <v>37</v>
      </c>
      <c r="F5" s="16" t="s">
        <v>22</v>
      </c>
      <c r="G5" s="16" t="s">
        <v>23</v>
      </c>
      <c r="H5" s="16" t="s">
        <v>846</v>
      </c>
      <c r="I5" s="16" t="s">
        <v>38</v>
      </c>
      <c r="J5" s="16" t="s">
        <v>39</v>
      </c>
      <c r="K5" s="16" t="s">
        <v>27</v>
      </c>
      <c r="L5" s="16" t="s">
        <v>847</v>
      </c>
      <c r="M5" s="16" t="s">
        <v>27</v>
      </c>
      <c r="N5" s="16" t="s">
        <v>41</v>
      </c>
      <c r="O5" s="16" t="s">
        <v>42</v>
      </c>
      <c r="P5" s="16" t="s">
        <v>30</v>
      </c>
      <c r="Q5" s="4" t="str">
        <f t="shared" ref="Q5:Q7" si="0">HYPERLINK("https://drive.google.com/open?id=1toeIK-lasElDHdGqthLZbNH79EtZZdRF","03AJ_ENFAOJALOTH")</f>
        <v>03AJ_ENFAOJALOTH</v>
      </c>
      <c r="R5" s="5"/>
      <c r="S5" s="5"/>
      <c r="T5" s="5"/>
      <c r="U5" s="5"/>
      <c r="V5" s="5"/>
      <c r="W5" s="5"/>
      <c r="X5" s="5"/>
      <c r="Y5" s="5"/>
      <c r="Z5" s="5"/>
    </row>
    <row r="6" spans="1:26" ht="76.5" x14ac:dyDescent="0.25">
      <c r="A6" s="16" t="s">
        <v>17</v>
      </c>
      <c r="B6" s="16" t="s">
        <v>18</v>
      </c>
      <c r="C6" s="16" t="s">
        <v>36</v>
      </c>
      <c r="D6" s="16" t="s">
        <v>20</v>
      </c>
      <c r="E6" s="16" t="s">
        <v>37</v>
      </c>
      <c r="F6" s="16" t="s">
        <v>22</v>
      </c>
      <c r="G6" s="16" t="s">
        <v>23</v>
      </c>
      <c r="H6" s="16" t="s">
        <v>846</v>
      </c>
      <c r="I6" s="16" t="s">
        <v>38</v>
      </c>
      <c r="J6" s="16" t="s">
        <v>39</v>
      </c>
      <c r="K6" s="16" t="s">
        <v>27</v>
      </c>
      <c r="L6" s="16" t="s">
        <v>43</v>
      </c>
      <c r="M6" s="16" t="s">
        <v>27</v>
      </c>
      <c r="N6" s="16" t="s">
        <v>41</v>
      </c>
      <c r="O6" s="16" t="s">
        <v>42</v>
      </c>
      <c r="P6" s="16" t="s">
        <v>30</v>
      </c>
      <c r="Q6" s="4" t="str">
        <f t="shared" si="0"/>
        <v>03AJ_ENFAOJALOTH</v>
      </c>
      <c r="R6" s="5"/>
      <c r="S6" s="5"/>
      <c r="T6" s="5"/>
      <c r="U6" s="5"/>
      <c r="V6" s="5"/>
      <c r="W6" s="5"/>
      <c r="X6" s="5"/>
      <c r="Y6" s="5"/>
      <c r="Z6" s="5"/>
    </row>
    <row r="7" spans="1:26" ht="76.5" x14ac:dyDescent="0.25">
      <c r="A7" s="16" t="s">
        <v>17</v>
      </c>
      <c r="B7" s="16" t="s">
        <v>18</v>
      </c>
      <c r="C7" s="16" t="s">
        <v>36</v>
      </c>
      <c r="D7" s="16" t="s">
        <v>20</v>
      </c>
      <c r="E7" s="16" t="s">
        <v>37</v>
      </c>
      <c r="F7" s="16" t="s">
        <v>22</v>
      </c>
      <c r="G7" s="16" t="s">
        <v>23</v>
      </c>
      <c r="H7" s="16" t="s">
        <v>846</v>
      </c>
      <c r="I7" s="16" t="s">
        <v>38</v>
      </c>
      <c r="J7" s="16" t="s">
        <v>39</v>
      </c>
      <c r="K7" s="16" t="s">
        <v>27</v>
      </c>
      <c r="L7" s="6" t="s">
        <v>44</v>
      </c>
      <c r="M7" s="16" t="s">
        <v>27</v>
      </c>
      <c r="N7" s="16" t="s">
        <v>41</v>
      </c>
      <c r="O7" s="16" t="s">
        <v>42</v>
      </c>
      <c r="P7" s="16" t="s">
        <v>30</v>
      </c>
      <c r="Q7" s="4" t="str">
        <f t="shared" si="0"/>
        <v>03AJ_ENFAOJALOTH</v>
      </c>
      <c r="R7" s="5"/>
      <c r="S7" s="5"/>
      <c r="T7" s="5"/>
      <c r="U7" s="5"/>
      <c r="V7" s="5"/>
      <c r="W7" s="5"/>
      <c r="X7" s="5"/>
      <c r="Y7" s="5"/>
      <c r="Z7" s="5"/>
    </row>
    <row r="8" spans="1:26" ht="89.25" x14ac:dyDescent="0.25">
      <c r="A8" s="16" t="s">
        <v>17</v>
      </c>
      <c r="B8" s="16" t="s">
        <v>18</v>
      </c>
      <c r="C8" s="16" t="s">
        <v>19</v>
      </c>
      <c r="D8" s="16" t="s">
        <v>20</v>
      </c>
      <c r="E8" s="16" t="s">
        <v>21</v>
      </c>
      <c r="F8" s="16" t="s">
        <v>22</v>
      </c>
      <c r="G8" s="16" t="s">
        <v>23</v>
      </c>
      <c r="H8" s="16" t="s">
        <v>45</v>
      </c>
      <c r="I8" s="16" t="s">
        <v>46</v>
      </c>
      <c r="J8" s="16" t="s">
        <v>848</v>
      </c>
      <c r="K8" s="16" t="s">
        <v>27</v>
      </c>
      <c r="L8" s="16" t="s">
        <v>47</v>
      </c>
      <c r="M8" s="16" t="s">
        <v>27</v>
      </c>
      <c r="N8" s="16" t="s">
        <v>48</v>
      </c>
      <c r="O8" s="16" t="s">
        <v>49</v>
      </c>
      <c r="P8" s="16" t="s">
        <v>30</v>
      </c>
      <c r="Q8" s="4" t="str">
        <f>HYPERLINK("https://drive.google.com/file/d/1O3uF607HGAYBCo5aqW37G4_NcPIyMtXL/view?usp=sharing","04AJ_PPLCTPQRSP72HIER")</f>
        <v>04AJ_PPLCTPQRSP72HIER</v>
      </c>
      <c r="R8" s="5"/>
      <c r="S8" s="5"/>
      <c r="T8" s="5"/>
      <c r="U8" s="5"/>
      <c r="V8" s="5"/>
      <c r="W8" s="5"/>
      <c r="X8" s="5"/>
      <c r="Y8" s="5"/>
      <c r="Z8" s="5"/>
    </row>
    <row r="9" spans="1:26" ht="76.5" x14ac:dyDescent="0.25">
      <c r="A9" s="16" t="s">
        <v>17</v>
      </c>
      <c r="B9" s="16" t="s">
        <v>18</v>
      </c>
      <c r="C9" s="16" t="s">
        <v>36</v>
      </c>
      <c r="D9" s="16" t="s">
        <v>20</v>
      </c>
      <c r="E9" s="16" t="s">
        <v>37</v>
      </c>
      <c r="F9" s="16" t="s">
        <v>849</v>
      </c>
      <c r="G9" s="16"/>
      <c r="H9" s="16" t="s">
        <v>50</v>
      </c>
      <c r="I9" s="16" t="s">
        <v>51</v>
      </c>
      <c r="J9" s="16" t="s">
        <v>52</v>
      </c>
      <c r="K9" s="16" t="s">
        <v>27</v>
      </c>
      <c r="L9" s="16" t="s">
        <v>53</v>
      </c>
      <c r="M9" s="16" t="s">
        <v>27</v>
      </c>
      <c r="N9" s="16" t="s">
        <v>54</v>
      </c>
      <c r="O9" s="16" t="s">
        <v>55</v>
      </c>
      <c r="P9" s="16" t="s">
        <v>30</v>
      </c>
      <c r="Q9" s="4" t="str">
        <f>HYPERLINK("https://drive.google.com/file/d/1Z8HnF1mgiz-1thvFehz6u1dkeGc9InTy/view?usp=sharing","05AJ_JEPMSVCRAJ2S")</f>
        <v>05AJ_JEPMSVCRAJ2S</v>
      </c>
      <c r="R9" s="5"/>
      <c r="S9" s="5"/>
      <c r="T9" s="5"/>
      <c r="U9" s="5"/>
      <c r="V9" s="5"/>
      <c r="W9" s="5"/>
      <c r="X9" s="5"/>
      <c r="Y9" s="5"/>
      <c r="Z9" s="5"/>
    </row>
    <row r="10" spans="1:26" ht="114.75" x14ac:dyDescent="0.25">
      <c r="A10" s="16" t="s">
        <v>17</v>
      </c>
      <c r="B10" s="16" t="s">
        <v>56</v>
      </c>
      <c r="C10" s="16" t="s">
        <v>57</v>
      </c>
      <c r="D10" s="16" t="s">
        <v>20</v>
      </c>
      <c r="E10" s="16" t="s">
        <v>58</v>
      </c>
      <c r="F10" s="16" t="s">
        <v>850</v>
      </c>
      <c r="G10" s="16" t="s">
        <v>851</v>
      </c>
      <c r="H10" s="16" t="s">
        <v>60</v>
      </c>
      <c r="I10" s="16" t="s">
        <v>61</v>
      </c>
      <c r="J10" s="16" t="s">
        <v>62</v>
      </c>
      <c r="K10" s="16" t="s">
        <v>119</v>
      </c>
      <c r="L10" s="16"/>
      <c r="M10" s="16"/>
      <c r="N10" s="16" t="s">
        <v>64</v>
      </c>
      <c r="O10" s="16" t="s">
        <v>65</v>
      </c>
      <c r="P10" s="16" t="s">
        <v>30</v>
      </c>
      <c r="Q10" s="34" t="str">
        <f>HYPERLINK("https://drive.google.com/a/minjusticia.gov.co/open?id=1xfZgpEN6GKFX1bzjzSA5VVlwqlWYd1Gg","06AJ_DPDAPPGCCRCDUCR")</f>
        <v>06AJ_DPDAPPGCCRCDUCR</v>
      </c>
      <c r="R10" s="5"/>
      <c r="S10" s="5"/>
      <c r="T10" s="5"/>
      <c r="U10" s="5"/>
      <c r="V10" s="5"/>
      <c r="W10" s="5"/>
      <c r="X10" s="5"/>
      <c r="Y10" s="5"/>
      <c r="Z10" s="5"/>
    </row>
    <row r="11" spans="1:26" ht="51" x14ac:dyDescent="0.25">
      <c r="A11" s="16" t="s">
        <v>17</v>
      </c>
      <c r="B11" s="16" t="s">
        <v>18</v>
      </c>
      <c r="C11" s="16" t="s">
        <v>66</v>
      </c>
      <c r="D11" s="16" t="s">
        <v>20</v>
      </c>
      <c r="E11" s="16" t="s">
        <v>67</v>
      </c>
      <c r="F11" s="16" t="s">
        <v>68</v>
      </c>
      <c r="G11" s="16" t="s">
        <v>69</v>
      </c>
      <c r="H11" s="16" t="s">
        <v>852</v>
      </c>
      <c r="I11" s="16" t="s">
        <v>70</v>
      </c>
      <c r="J11" s="16" t="s">
        <v>71</v>
      </c>
      <c r="K11" s="16" t="s">
        <v>27</v>
      </c>
      <c r="L11" s="16" t="s">
        <v>72</v>
      </c>
      <c r="M11" s="16" t="s">
        <v>27</v>
      </c>
      <c r="N11" s="16" t="s">
        <v>73</v>
      </c>
      <c r="O11" s="16" t="s">
        <v>74</v>
      </c>
      <c r="P11" s="16" t="s">
        <v>30</v>
      </c>
      <c r="Q11" s="4" t="str">
        <f>HYPERLINK("https://drive.google.com/open?id=1Z0h5VFWtv5uaS00YyNhLWrnb_WqxrZsh","07AJ_TPPLEINPECTAJP")</f>
        <v>07AJ_TPPLEINPECTAJP</v>
      </c>
      <c r="R11" s="5"/>
      <c r="S11" s="5"/>
      <c r="T11" s="5"/>
      <c r="U11" s="5"/>
      <c r="V11" s="5"/>
      <c r="W11" s="5"/>
      <c r="X11" s="5"/>
      <c r="Y11" s="5"/>
      <c r="Z11" s="5"/>
    </row>
    <row r="12" spans="1:26" ht="102" x14ac:dyDescent="0.25">
      <c r="A12" s="16" t="s">
        <v>17</v>
      </c>
      <c r="B12" s="16" t="s">
        <v>18</v>
      </c>
      <c r="C12" s="16" t="s">
        <v>36</v>
      </c>
      <c r="D12" s="16" t="s">
        <v>20</v>
      </c>
      <c r="E12" s="16" t="s">
        <v>37</v>
      </c>
      <c r="F12" s="16" t="s">
        <v>849</v>
      </c>
      <c r="G12" s="16"/>
      <c r="H12" s="16" t="s">
        <v>75</v>
      </c>
      <c r="I12" s="16" t="s">
        <v>76</v>
      </c>
      <c r="J12" s="16" t="s">
        <v>77</v>
      </c>
      <c r="K12" s="16" t="s">
        <v>27</v>
      </c>
      <c r="L12" s="16" t="s">
        <v>853</v>
      </c>
      <c r="M12" s="16" t="s">
        <v>27</v>
      </c>
      <c r="N12" s="16" t="s">
        <v>854</v>
      </c>
      <c r="O12" s="16" t="s">
        <v>855</v>
      </c>
      <c r="P12" s="16" t="s">
        <v>30</v>
      </c>
      <c r="Q12" s="4" t="str">
        <f>HYPERLINK("https://drive.google.com/file/d/1Z4xFNyTCECvSfmgvsZoqAJSzvejgZHfd/view?usp=sharing","08AJ_FECTDNESJPPLDAINPECOCJC")</f>
        <v>08AJ_FECTDNESJPPLDAINPECOCJC</v>
      </c>
      <c r="R12" s="5"/>
      <c r="S12" s="5"/>
      <c r="T12" s="5"/>
      <c r="U12" s="5"/>
      <c r="V12" s="5"/>
      <c r="W12" s="5"/>
      <c r="X12" s="5"/>
      <c r="Y12" s="5"/>
      <c r="Z12" s="5"/>
    </row>
    <row r="13" spans="1:26" ht="102" x14ac:dyDescent="0.25">
      <c r="A13" s="16" t="s">
        <v>17</v>
      </c>
      <c r="B13" s="16" t="s">
        <v>18</v>
      </c>
      <c r="C13" s="16" t="s">
        <v>36</v>
      </c>
      <c r="D13" s="16" t="s">
        <v>20</v>
      </c>
      <c r="E13" s="16" t="s">
        <v>37</v>
      </c>
      <c r="F13" s="16" t="s">
        <v>849</v>
      </c>
      <c r="G13" s="16"/>
      <c r="H13" s="16" t="s">
        <v>75</v>
      </c>
      <c r="I13" s="16" t="s">
        <v>76</v>
      </c>
      <c r="J13" s="16" t="s">
        <v>77</v>
      </c>
      <c r="K13" s="16" t="s">
        <v>27</v>
      </c>
      <c r="L13" s="16" t="s">
        <v>79</v>
      </c>
      <c r="M13" s="16" t="s">
        <v>27</v>
      </c>
      <c r="N13" s="16" t="s">
        <v>854</v>
      </c>
      <c r="O13" s="16" t="s">
        <v>855</v>
      </c>
      <c r="P13" s="16" t="s">
        <v>30</v>
      </c>
      <c r="Q13" s="4" t="str">
        <f>HYPERLINK("https://drive.google.com/a/minjusticia.gov.co/open?id=1Z4xFNyTCECvSfmgvsZoqAJSzvejgZHfd","08AJ_FECTDNESJPPLDAINPECOCJC")</f>
        <v>08AJ_FECTDNESJPPLDAINPECOCJC</v>
      </c>
      <c r="R13" s="5"/>
      <c r="S13" s="5"/>
      <c r="T13" s="5"/>
      <c r="U13" s="5"/>
      <c r="V13" s="5"/>
      <c r="W13" s="5"/>
      <c r="X13" s="5"/>
      <c r="Y13" s="5"/>
      <c r="Z13" s="5"/>
    </row>
    <row r="14" spans="1:26" ht="89.25" x14ac:dyDescent="0.25">
      <c r="A14" s="16" t="s">
        <v>17</v>
      </c>
      <c r="B14" s="16" t="s">
        <v>18</v>
      </c>
      <c r="C14" s="16" t="s">
        <v>36</v>
      </c>
      <c r="D14" s="16" t="s">
        <v>20</v>
      </c>
      <c r="E14" s="16" t="s">
        <v>37</v>
      </c>
      <c r="F14" s="16" t="s">
        <v>849</v>
      </c>
      <c r="G14" s="16"/>
      <c r="H14" s="16" t="s">
        <v>856</v>
      </c>
      <c r="I14" s="16" t="s">
        <v>80</v>
      </c>
      <c r="J14" s="16" t="s">
        <v>81</v>
      </c>
      <c r="K14" s="16" t="s">
        <v>27</v>
      </c>
      <c r="L14" s="16" t="s">
        <v>892</v>
      </c>
      <c r="M14" s="16" t="s">
        <v>27</v>
      </c>
      <c r="N14" s="16" t="s">
        <v>83</v>
      </c>
      <c r="O14" s="16" t="s">
        <v>84</v>
      </c>
      <c r="P14" s="16" t="s">
        <v>30</v>
      </c>
      <c r="Q14" s="4" t="str">
        <f t="shared" ref="Q14:Q28" si="1">HYPERLINK("https://drive.google.com/file/d/1iOjq8UKDRKoGwL-f8F7l1CzDr9pj2LQF/view?usp=sharing","09AJ_DPDAINPECPLCROSCDCMR")</f>
        <v>09AJ_DPDAINPECPLCROSCDCMR</v>
      </c>
      <c r="R14" s="5"/>
      <c r="S14" s="5"/>
      <c r="T14" s="5"/>
      <c r="U14" s="5"/>
      <c r="V14" s="5"/>
      <c r="W14" s="5"/>
      <c r="X14" s="5"/>
      <c r="Y14" s="5"/>
      <c r="Z14" s="5"/>
    </row>
    <row r="15" spans="1:26" ht="89.25" x14ac:dyDescent="0.25">
      <c r="A15" s="16" t="s">
        <v>17</v>
      </c>
      <c r="B15" s="16" t="s">
        <v>18</v>
      </c>
      <c r="C15" s="16" t="s">
        <v>36</v>
      </c>
      <c r="D15" s="16" t="s">
        <v>20</v>
      </c>
      <c r="E15" s="16" t="s">
        <v>37</v>
      </c>
      <c r="F15" s="16" t="s">
        <v>849</v>
      </c>
      <c r="G15" s="16"/>
      <c r="H15" s="16" t="s">
        <v>856</v>
      </c>
      <c r="I15" s="16" t="s">
        <v>80</v>
      </c>
      <c r="J15" s="16" t="s">
        <v>81</v>
      </c>
      <c r="K15" s="16" t="s">
        <v>27</v>
      </c>
      <c r="L15" s="16" t="s">
        <v>85</v>
      </c>
      <c r="M15" s="16" t="s">
        <v>27</v>
      </c>
      <c r="N15" s="16" t="s">
        <v>83</v>
      </c>
      <c r="O15" s="16" t="s">
        <v>84</v>
      </c>
      <c r="P15" s="16" t="s">
        <v>30</v>
      </c>
      <c r="Q15" s="4" t="str">
        <f t="shared" si="1"/>
        <v>09AJ_DPDAINPECPLCROSCDCMR</v>
      </c>
      <c r="R15" s="5"/>
      <c r="S15" s="5"/>
      <c r="T15" s="5"/>
      <c r="U15" s="5"/>
      <c r="V15" s="5"/>
      <c r="W15" s="5"/>
      <c r="X15" s="5"/>
      <c r="Y15" s="5"/>
      <c r="Z15" s="5"/>
    </row>
    <row r="16" spans="1:26" ht="89.25" x14ac:dyDescent="0.25">
      <c r="A16" s="16" t="s">
        <v>17</v>
      </c>
      <c r="B16" s="16" t="s">
        <v>18</v>
      </c>
      <c r="C16" s="16" t="s">
        <v>36</v>
      </c>
      <c r="D16" s="16" t="s">
        <v>20</v>
      </c>
      <c r="E16" s="16" t="s">
        <v>37</v>
      </c>
      <c r="F16" s="16" t="s">
        <v>849</v>
      </c>
      <c r="G16" s="16"/>
      <c r="H16" s="16" t="s">
        <v>856</v>
      </c>
      <c r="I16" s="16" t="s">
        <v>80</v>
      </c>
      <c r="J16" s="16" t="s">
        <v>81</v>
      </c>
      <c r="K16" s="16" t="s">
        <v>27</v>
      </c>
      <c r="L16" s="16" t="s">
        <v>86</v>
      </c>
      <c r="M16" s="16" t="s">
        <v>27</v>
      </c>
      <c r="N16" s="16" t="s">
        <v>83</v>
      </c>
      <c r="O16" s="16" t="s">
        <v>84</v>
      </c>
      <c r="P16" s="16" t="s">
        <v>30</v>
      </c>
      <c r="Q16" s="4" t="str">
        <f t="shared" si="1"/>
        <v>09AJ_DPDAINPECPLCROSCDCMR</v>
      </c>
      <c r="R16" s="5"/>
      <c r="S16" s="5"/>
      <c r="T16" s="5"/>
      <c r="U16" s="5"/>
      <c r="V16" s="5"/>
      <c r="W16" s="5"/>
      <c r="X16" s="5"/>
      <c r="Y16" s="5"/>
      <c r="Z16" s="5"/>
    </row>
    <row r="17" spans="1:26" ht="89.25" x14ac:dyDescent="0.25">
      <c r="A17" s="16" t="s">
        <v>17</v>
      </c>
      <c r="B17" s="16" t="s">
        <v>18</v>
      </c>
      <c r="C17" s="16" t="s">
        <v>36</v>
      </c>
      <c r="D17" s="16" t="s">
        <v>20</v>
      </c>
      <c r="E17" s="16" t="s">
        <v>37</v>
      </c>
      <c r="F17" s="16" t="s">
        <v>849</v>
      </c>
      <c r="G17" s="16"/>
      <c r="H17" s="16" t="s">
        <v>856</v>
      </c>
      <c r="I17" s="16" t="s">
        <v>80</v>
      </c>
      <c r="J17" s="16" t="s">
        <v>81</v>
      </c>
      <c r="K17" s="16" t="s">
        <v>27</v>
      </c>
      <c r="L17" s="16" t="s">
        <v>857</v>
      </c>
      <c r="M17" s="16" t="s">
        <v>88</v>
      </c>
      <c r="N17" s="16" t="s">
        <v>83</v>
      </c>
      <c r="O17" s="16" t="s">
        <v>84</v>
      </c>
      <c r="P17" s="16" t="s">
        <v>30</v>
      </c>
      <c r="Q17" s="4" t="str">
        <f t="shared" si="1"/>
        <v>09AJ_DPDAINPECPLCROSCDCMR</v>
      </c>
      <c r="R17" s="5"/>
      <c r="S17" s="5"/>
      <c r="T17" s="5"/>
      <c r="U17" s="5"/>
      <c r="V17" s="5"/>
      <c r="W17" s="5"/>
      <c r="X17" s="5"/>
      <c r="Y17" s="5"/>
      <c r="Z17" s="5"/>
    </row>
    <row r="18" spans="1:26" ht="89.25" x14ac:dyDescent="0.25">
      <c r="A18" s="16" t="s">
        <v>17</v>
      </c>
      <c r="B18" s="16" t="s">
        <v>18</v>
      </c>
      <c r="C18" s="16" t="s">
        <v>36</v>
      </c>
      <c r="D18" s="16" t="s">
        <v>20</v>
      </c>
      <c r="E18" s="16" t="s">
        <v>37</v>
      </c>
      <c r="F18" s="16" t="s">
        <v>849</v>
      </c>
      <c r="G18" s="16"/>
      <c r="H18" s="16" t="s">
        <v>856</v>
      </c>
      <c r="I18" s="16" t="s">
        <v>80</v>
      </c>
      <c r="J18" s="16" t="s">
        <v>81</v>
      </c>
      <c r="K18" s="16" t="s">
        <v>27</v>
      </c>
      <c r="L18" s="16" t="s">
        <v>89</v>
      </c>
      <c r="M18" s="16" t="s">
        <v>88</v>
      </c>
      <c r="N18" s="16" t="s">
        <v>83</v>
      </c>
      <c r="O18" s="16" t="s">
        <v>84</v>
      </c>
      <c r="P18" s="16" t="s">
        <v>30</v>
      </c>
      <c r="Q18" s="4" t="str">
        <f t="shared" si="1"/>
        <v>09AJ_DPDAINPECPLCROSCDCMR</v>
      </c>
      <c r="R18" s="5"/>
      <c r="S18" s="5"/>
      <c r="T18" s="5"/>
      <c r="U18" s="5"/>
      <c r="V18" s="5"/>
      <c r="W18" s="5"/>
      <c r="X18" s="5"/>
      <c r="Y18" s="5"/>
      <c r="Z18" s="5"/>
    </row>
    <row r="19" spans="1:26" ht="89.25" x14ac:dyDescent="0.25">
      <c r="A19" s="16" t="s">
        <v>17</v>
      </c>
      <c r="B19" s="16" t="s">
        <v>18</v>
      </c>
      <c r="C19" s="16" t="s">
        <v>36</v>
      </c>
      <c r="D19" s="16" t="s">
        <v>20</v>
      </c>
      <c r="E19" s="16" t="s">
        <v>37</v>
      </c>
      <c r="F19" s="16" t="s">
        <v>849</v>
      </c>
      <c r="G19" s="16"/>
      <c r="H19" s="16" t="s">
        <v>856</v>
      </c>
      <c r="I19" s="16" t="s">
        <v>80</v>
      </c>
      <c r="J19" s="16" t="s">
        <v>81</v>
      </c>
      <c r="K19" s="16" t="s">
        <v>27</v>
      </c>
      <c r="L19" s="16" t="s">
        <v>858</v>
      </c>
      <c r="M19" s="16" t="s">
        <v>27</v>
      </c>
      <c r="N19" s="16" t="s">
        <v>83</v>
      </c>
      <c r="O19" s="16" t="s">
        <v>84</v>
      </c>
      <c r="P19" s="16" t="s">
        <v>30</v>
      </c>
      <c r="Q19" s="4" t="str">
        <f t="shared" si="1"/>
        <v>09AJ_DPDAINPECPLCROSCDCMR</v>
      </c>
      <c r="R19" s="5"/>
      <c r="S19" s="5"/>
      <c r="T19" s="5"/>
      <c r="U19" s="5"/>
      <c r="V19" s="5"/>
      <c r="W19" s="5"/>
      <c r="X19" s="5"/>
      <c r="Y19" s="5"/>
      <c r="Z19" s="5"/>
    </row>
    <row r="20" spans="1:26" ht="89.25" x14ac:dyDescent="0.25">
      <c r="A20" s="16" t="s">
        <v>17</v>
      </c>
      <c r="B20" s="16" t="s">
        <v>18</v>
      </c>
      <c r="C20" s="16" t="s">
        <v>36</v>
      </c>
      <c r="D20" s="16" t="s">
        <v>20</v>
      </c>
      <c r="E20" s="16" t="s">
        <v>37</v>
      </c>
      <c r="F20" s="16" t="s">
        <v>849</v>
      </c>
      <c r="G20" s="16"/>
      <c r="H20" s="16" t="s">
        <v>856</v>
      </c>
      <c r="I20" s="16" t="s">
        <v>80</v>
      </c>
      <c r="J20" s="16" t="s">
        <v>81</v>
      </c>
      <c r="K20" s="16" t="s">
        <v>27</v>
      </c>
      <c r="L20" s="16" t="s">
        <v>859</v>
      </c>
      <c r="M20" s="16" t="s">
        <v>27</v>
      </c>
      <c r="N20" s="16" t="s">
        <v>83</v>
      </c>
      <c r="O20" s="16" t="s">
        <v>84</v>
      </c>
      <c r="P20" s="16" t="s">
        <v>30</v>
      </c>
      <c r="Q20" s="4" t="str">
        <f t="shared" si="1"/>
        <v>09AJ_DPDAINPECPLCROSCDCMR</v>
      </c>
      <c r="R20" s="5"/>
      <c r="S20" s="5"/>
      <c r="T20" s="5"/>
      <c r="U20" s="5"/>
      <c r="V20" s="5"/>
      <c r="W20" s="5"/>
      <c r="X20" s="5"/>
      <c r="Y20" s="5"/>
      <c r="Z20" s="5"/>
    </row>
    <row r="21" spans="1:26" ht="89.25" x14ac:dyDescent="0.25">
      <c r="A21" s="16" t="s">
        <v>17</v>
      </c>
      <c r="B21" s="16" t="s">
        <v>18</v>
      </c>
      <c r="C21" s="16" t="s">
        <v>36</v>
      </c>
      <c r="D21" s="16" t="s">
        <v>20</v>
      </c>
      <c r="E21" s="16" t="s">
        <v>37</v>
      </c>
      <c r="F21" s="16" t="s">
        <v>849</v>
      </c>
      <c r="G21" s="16"/>
      <c r="H21" s="16" t="s">
        <v>856</v>
      </c>
      <c r="I21" s="16" t="s">
        <v>80</v>
      </c>
      <c r="J21" s="16" t="s">
        <v>81</v>
      </c>
      <c r="K21" s="16" t="s">
        <v>27</v>
      </c>
      <c r="L21" s="16" t="s">
        <v>91</v>
      </c>
      <c r="M21" s="16" t="s">
        <v>92</v>
      </c>
      <c r="N21" s="16" t="s">
        <v>83</v>
      </c>
      <c r="O21" s="16" t="s">
        <v>84</v>
      </c>
      <c r="P21" s="16" t="s">
        <v>30</v>
      </c>
      <c r="Q21" s="4" t="str">
        <f t="shared" si="1"/>
        <v>09AJ_DPDAINPECPLCROSCDCMR</v>
      </c>
      <c r="R21" s="5"/>
      <c r="S21" s="5"/>
      <c r="T21" s="5"/>
      <c r="U21" s="5"/>
      <c r="V21" s="5"/>
      <c r="W21" s="5"/>
      <c r="X21" s="5"/>
      <c r="Y21" s="5"/>
      <c r="Z21" s="5"/>
    </row>
    <row r="22" spans="1:26" ht="102" x14ac:dyDescent="0.25">
      <c r="A22" s="16" t="s">
        <v>17</v>
      </c>
      <c r="B22" s="16" t="s">
        <v>18</v>
      </c>
      <c r="C22" s="16" t="s">
        <v>36</v>
      </c>
      <c r="D22" s="16" t="s">
        <v>20</v>
      </c>
      <c r="E22" s="16" t="s">
        <v>37</v>
      </c>
      <c r="F22" s="16" t="s">
        <v>849</v>
      </c>
      <c r="G22" s="16"/>
      <c r="H22" s="16" t="s">
        <v>856</v>
      </c>
      <c r="I22" s="16" t="s">
        <v>80</v>
      </c>
      <c r="J22" s="16" t="s">
        <v>81</v>
      </c>
      <c r="K22" s="16" t="s">
        <v>27</v>
      </c>
      <c r="L22" s="16" t="s">
        <v>93</v>
      </c>
      <c r="M22" s="16" t="s">
        <v>27</v>
      </c>
      <c r="N22" s="16" t="s">
        <v>83</v>
      </c>
      <c r="O22" s="16" t="s">
        <v>84</v>
      </c>
      <c r="P22" s="16" t="s">
        <v>30</v>
      </c>
      <c r="Q22" s="4" t="str">
        <f t="shared" si="1"/>
        <v>09AJ_DPDAINPECPLCROSCDCMR</v>
      </c>
      <c r="R22" s="5"/>
      <c r="S22" s="5"/>
      <c r="T22" s="5"/>
      <c r="U22" s="5"/>
      <c r="V22" s="5"/>
      <c r="W22" s="5"/>
      <c r="X22" s="5"/>
      <c r="Y22" s="5"/>
      <c r="Z22" s="5"/>
    </row>
    <row r="23" spans="1:26" ht="102" x14ac:dyDescent="0.25">
      <c r="A23" s="16" t="s">
        <v>17</v>
      </c>
      <c r="B23" s="16" t="s">
        <v>18</v>
      </c>
      <c r="C23" s="16" t="s">
        <v>36</v>
      </c>
      <c r="D23" s="16" t="s">
        <v>20</v>
      </c>
      <c r="E23" s="16" t="s">
        <v>37</v>
      </c>
      <c r="F23" s="16" t="s">
        <v>849</v>
      </c>
      <c r="G23" s="16"/>
      <c r="H23" s="16" t="s">
        <v>856</v>
      </c>
      <c r="I23" s="16" t="s">
        <v>80</v>
      </c>
      <c r="J23" s="16" t="s">
        <v>81</v>
      </c>
      <c r="K23" s="16" t="s">
        <v>27</v>
      </c>
      <c r="L23" s="16" t="s">
        <v>94</v>
      </c>
      <c r="M23" s="16" t="s">
        <v>27</v>
      </c>
      <c r="N23" s="16" t="s">
        <v>83</v>
      </c>
      <c r="O23" s="16" t="s">
        <v>84</v>
      </c>
      <c r="P23" s="16" t="s">
        <v>30</v>
      </c>
      <c r="Q23" s="4" t="str">
        <f t="shared" si="1"/>
        <v>09AJ_DPDAINPECPLCROSCDCMR</v>
      </c>
      <c r="R23" s="5"/>
      <c r="S23" s="5"/>
      <c r="T23" s="5"/>
      <c r="U23" s="5"/>
      <c r="V23" s="5"/>
      <c r="W23" s="5"/>
      <c r="X23" s="5"/>
      <c r="Y23" s="5"/>
      <c r="Z23" s="5"/>
    </row>
    <row r="24" spans="1:26" ht="89.25" x14ac:dyDescent="0.25">
      <c r="A24" s="16" t="s">
        <v>17</v>
      </c>
      <c r="B24" s="16" t="s">
        <v>18</v>
      </c>
      <c r="C24" s="16" t="s">
        <v>36</v>
      </c>
      <c r="D24" s="16" t="s">
        <v>20</v>
      </c>
      <c r="E24" s="16" t="s">
        <v>37</v>
      </c>
      <c r="F24" s="16" t="s">
        <v>849</v>
      </c>
      <c r="G24" s="16"/>
      <c r="H24" s="16" t="s">
        <v>856</v>
      </c>
      <c r="I24" s="16" t="s">
        <v>80</v>
      </c>
      <c r="J24" s="16" t="s">
        <v>81</v>
      </c>
      <c r="K24" s="16" t="s">
        <v>27</v>
      </c>
      <c r="L24" s="16" t="s">
        <v>95</v>
      </c>
      <c r="M24" s="16" t="s">
        <v>27</v>
      </c>
      <c r="N24" s="16" t="s">
        <v>83</v>
      </c>
      <c r="O24" s="16" t="s">
        <v>84</v>
      </c>
      <c r="P24" s="16" t="s">
        <v>30</v>
      </c>
      <c r="Q24" s="4" t="str">
        <f t="shared" si="1"/>
        <v>09AJ_DPDAINPECPLCROSCDCMR</v>
      </c>
      <c r="R24" s="5"/>
      <c r="S24" s="5"/>
      <c r="T24" s="5"/>
      <c r="U24" s="5"/>
      <c r="V24" s="5"/>
      <c r="W24" s="5"/>
      <c r="X24" s="5"/>
      <c r="Y24" s="5"/>
      <c r="Z24" s="5"/>
    </row>
    <row r="25" spans="1:26" ht="89.25" x14ac:dyDescent="0.25">
      <c r="A25" s="16" t="s">
        <v>17</v>
      </c>
      <c r="B25" s="16" t="s">
        <v>18</v>
      </c>
      <c r="C25" s="16" t="s">
        <v>36</v>
      </c>
      <c r="D25" s="16" t="s">
        <v>20</v>
      </c>
      <c r="E25" s="16" t="s">
        <v>37</v>
      </c>
      <c r="F25" s="16" t="s">
        <v>849</v>
      </c>
      <c r="G25" s="16"/>
      <c r="H25" s="16" t="s">
        <v>856</v>
      </c>
      <c r="I25" s="16" t="s">
        <v>80</v>
      </c>
      <c r="J25" s="16" t="s">
        <v>81</v>
      </c>
      <c r="K25" s="16" t="s">
        <v>27</v>
      </c>
      <c r="L25" s="16" t="s">
        <v>96</v>
      </c>
      <c r="M25" s="16" t="s">
        <v>27</v>
      </c>
      <c r="N25" s="16" t="s">
        <v>83</v>
      </c>
      <c r="O25" s="16" t="s">
        <v>84</v>
      </c>
      <c r="P25" s="16" t="s">
        <v>30</v>
      </c>
      <c r="Q25" s="4" t="str">
        <f t="shared" si="1"/>
        <v>09AJ_DPDAINPECPLCROSCDCMR</v>
      </c>
      <c r="R25" s="5"/>
      <c r="S25" s="5"/>
      <c r="T25" s="5"/>
      <c r="U25" s="5"/>
      <c r="V25" s="5"/>
      <c r="W25" s="5"/>
      <c r="X25" s="5"/>
      <c r="Y25" s="5"/>
      <c r="Z25" s="5"/>
    </row>
    <row r="26" spans="1:26" ht="76.5" x14ac:dyDescent="0.25">
      <c r="A26" s="16" t="s">
        <v>17</v>
      </c>
      <c r="B26" s="16" t="s">
        <v>18</v>
      </c>
      <c r="C26" s="16" t="s">
        <v>36</v>
      </c>
      <c r="D26" s="16" t="s">
        <v>20</v>
      </c>
      <c r="E26" s="16" t="s">
        <v>37</v>
      </c>
      <c r="F26" s="16" t="s">
        <v>849</v>
      </c>
      <c r="G26" s="16"/>
      <c r="H26" s="16" t="s">
        <v>856</v>
      </c>
      <c r="I26" s="16" t="s">
        <v>97</v>
      </c>
      <c r="J26" s="16" t="s">
        <v>98</v>
      </c>
      <c r="K26" s="16" t="s">
        <v>27</v>
      </c>
      <c r="L26" s="16" t="s">
        <v>99</v>
      </c>
      <c r="M26" s="16" t="s">
        <v>27</v>
      </c>
      <c r="N26" s="16" t="s">
        <v>83</v>
      </c>
      <c r="O26" s="16" t="s">
        <v>84</v>
      </c>
      <c r="P26" s="16" t="s">
        <v>30</v>
      </c>
      <c r="Q26" s="4" t="str">
        <f t="shared" si="1"/>
        <v>09AJ_DPDAINPECPLCROSCDCMR</v>
      </c>
      <c r="R26" s="5"/>
      <c r="S26" s="5"/>
      <c r="T26" s="5"/>
      <c r="U26" s="5"/>
      <c r="V26" s="5"/>
      <c r="W26" s="5"/>
      <c r="X26" s="5"/>
      <c r="Y26" s="5"/>
      <c r="Z26" s="5"/>
    </row>
    <row r="27" spans="1:26" ht="76.5" x14ac:dyDescent="0.25">
      <c r="A27" s="16" t="s">
        <v>17</v>
      </c>
      <c r="B27" s="16" t="s">
        <v>18</v>
      </c>
      <c r="C27" s="16" t="s">
        <v>36</v>
      </c>
      <c r="D27" s="16" t="s">
        <v>20</v>
      </c>
      <c r="E27" s="16" t="s">
        <v>37</v>
      </c>
      <c r="F27" s="16" t="s">
        <v>849</v>
      </c>
      <c r="G27" s="16"/>
      <c r="H27" s="16" t="s">
        <v>856</v>
      </c>
      <c r="I27" s="16" t="s">
        <v>97</v>
      </c>
      <c r="J27" s="16" t="s">
        <v>98</v>
      </c>
      <c r="K27" s="16" t="s">
        <v>27</v>
      </c>
      <c r="L27" s="16" t="s">
        <v>100</v>
      </c>
      <c r="M27" s="16" t="s">
        <v>27</v>
      </c>
      <c r="N27" s="16" t="s">
        <v>83</v>
      </c>
      <c r="O27" s="16" t="s">
        <v>84</v>
      </c>
      <c r="P27" s="16" t="s">
        <v>30</v>
      </c>
      <c r="Q27" s="4" t="str">
        <f t="shared" si="1"/>
        <v>09AJ_DPDAINPECPLCROSCDCMR</v>
      </c>
      <c r="R27" s="5"/>
      <c r="S27" s="5"/>
      <c r="T27" s="5"/>
      <c r="U27" s="5"/>
      <c r="V27" s="5"/>
      <c r="W27" s="5"/>
      <c r="X27" s="5"/>
      <c r="Y27" s="5"/>
      <c r="Z27" s="5"/>
    </row>
    <row r="28" spans="1:26" ht="127.5" x14ac:dyDescent="0.25">
      <c r="A28" s="16" t="s">
        <v>17</v>
      </c>
      <c r="B28" s="16" t="s">
        <v>18</v>
      </c>
      <c r="C28" s="16" t="s">
        <v>36</v>
      </c>
      <c r="D28" s="16" t="s">
        <v>20</v>
      </c>
      <c r="E28" s="16" t="s">
        <v>37</v>
      </c>
      <c r="F28" s="16" t="s">
        <v>849</v>
      </c>
      <c r="G28" s="16"/>
      <c r="H28" s="16" t="s">
        <v>856</v>
      </c>
      <c r="I28" s="16" t="s">
        <v>97</v>
      </c>
      <c r="J28" s="16" t="s">
        <v>98</v>
      </c>
      <c r="K28" s="16" t="s">
        <v>27</v>
      </c>
      <c r="L28" s="16" t="s">
        <v>860</v>
      </c>
      <c r="M28" s="16" t="s">
        <v>27</v>
      </c>
      <c r="N28" s="16" t="s">
        <v>83</v>
      </c>
      <c r="O28" s="16" t="s">
        <v>84</v>
      </c>
      <c r="P28" s="16" t="s">
        <v>30</v>
      </c>
      <c r="Q28" s="4" t="str">
        <f t="shared" si="1"/>
        <v>09AJ_DPDAINPECPLCROSCDCMR</v>
      </c>
      <c r="R28" s="5"/>
      <c r="S28" s="5"/>
      <c r="T28" s="5"/>
      <c r="U28" s="5"/>
      <c r="V28" s="5"/>
      <c r="W28" s="5"/>
      <c r="X28" s="5"/>
      <c r="Y28" s="5"/>
      <c r="Z28" s="5"/>
    </row>
    <row r="29" spans="1:26" ht="89.25" x14ac:dyDescent="0.25">
      <c r="A29" s="16" t="s">
        <v>17</v>
      </c>
      <c r="B29" s="16" t="s">
        <v>18</v>
      </c>
      <c r="C29" s="16" t="s">
        <v>36</v>
      </c>
      <c r="D29" s="16" t="s">
        <v>20</v>
      </c>
      <c r="E29" s="16" t="s">
        <v>37</v>
      </c>
      <c r="F29" s="16" t="s">
        <v>849</v>
      </c>
      <c r="G29" s="16"/>
      <c r="H29" s="16" t="s">
        <v>861</v>
      </c>
      <c r="I29" s="16" t="s">
        <v>862</v>
      </c>
      <c r="J29" s="16" t="s">
        <v>863</v>
      </c>
      <c r="K29" s="16" t="s">
        <v>27</v>
      </c>
      <c r="L29" s="16" t="s">
        <v>864</v>
      </c>
      <c r="M29" s="16" t="s">
        <v>27</v>
      </c>
      <c r="N29" s="16" t="s">
        <v>865</v>
      </c>
      <c r="O29" s="16" t="s">
        <v>866</v>
      </c>
      <c r="P29" s="16" t="s">
        <v>30</v>
      </c>
      <c r="Q29" s="4" t="str">
        <f>HYPERLINK("https://drive.google.com/file/d/1_WA6HyJ4bXHVWCQN2Ij5XhzD-A4E5iey/view?usp=sharing","10AJ_ECOJFAPATAMAAEDE")</f>
        <v>10AJ_ECOJFAPATAMAAEDE</v>
      </c>
      <c r="R29" s="5"/>
      <c r="S29" s="5"/>
      <c r="T29" s="5"/>
      <c r="U29" s="5"/>
      <c r="V29" s="5"/>
      <c r="W29" s="5"/>
      <c r="X29" s="5"/>
      <c r="Y29" s="5"/>
      <c r="Z29" s="5"/>
    </row>
    <row r="30" spans="1:26" ht="89.25" x14ac:dyDescent="0.25">
      <c r="A30" s="16" t="s">
        <v>17</v>
      </c>
      <c r="B30" s="16" t="s">
        <v>18</v>
      </c>
      <c r="C30" s="16" t="s">
        <v>36</v>
      </c>
      <c r="D30" s="16" t="s">
        <v>20</v>
      </c>
      <c r="E30" s="16" t="s">
        <v>104</v>
      </c>
      <c r="F30" s="16" t="s">
        <v>105</v>
      </c>
      <c r="G30" s="16"/>
      <c r="H30" s="16" t="s">
        <v>104</v>
      </c>
      <c r="I30" s="16" t="s">
        <v>106</v>
      </c>
      <c r="J30" s="16" t="s">
        <v>107</v>
      </c>
      <c r="K30" s="16"/>
      <c r="L30" s="16" t="s">
        <v>108</v>
      </c>
      <c r="M30" s="16" t="s">
        <v>27</v>
      </c>
      <c r="N30" s="16" t="s">
        <v>867</v>
      </c>
      <c r="O30" s="16" t="s">
        <v>109</v>
      </c>
      <c r="P30" s="16" t="s">
        <v>30</v>
      </c>
      <c r="Q30" s="4" t="str">
        <f>HYPERLINK("https://drive.google.com/open?id=1nktt2A3lvaYi5SPiyaMq52pBFSSGK9eS","11AJ_PPLCRCTDSECPCC")</f>
        <v>11AJ_PPLCRCTDSECPCC</v>
      </c>
      <c r="R30" s="5"/>
      <c r="S30" s="5"/>
      <c r="T30" s="5"/>
      <c r="U30" s="5"/>
      <c r="V30" s="5"/>
      <c r="W30" s="5"/>
      <c r="X30" s="5"/>
      <c r="Y30" s="5"/>
      <c r="Z30" s="5"/>
    </row>
    <row r="31" spans="1:26" ht="114.75" x14ac:dyDescent="0.25">
      <c r="A31" s="16" t="s">
        <v>17</v>
      </c>
      <c r="B31" s="16" t="s">
        <v>868</v>
      </c>
      <c r="C31" s="16" t="s">
        <v>111</v>
      </c>
      <c r="D31" s="16" t="s">
        <v>112</v>
      </c>
      <c r="E31" s="16" t="s">
        <v>104</v>
      </c>
      <c r="F31" s="16" t="s">
        <v>105</v>
      </c>
      <c r="G31" s="16" t="s">
        <v>869</v>
      </c>
      <c r="H31" s="16"/>
      <c r="I31" s="16"/>
      <c r="J31" s="16"/>
      <c r="K31" s="16"/>
      <c r="L31" s="16" t="s">
        <v>899</v>
      </c>
      <c r="M31" s="16" t="s">
        <v>27</v>
      </c>
      <c r="N31" s="16" t="s">
        <v>36</v>
      </c>
      <c r="O31" s="16" t="s">
        <v>36</v>
      </c>
      <c r="P31" s="16" t="s">
        <v>36</v>
      </c>
      <c r="Q31" s="16" t="s">
        <v>36</v>
      </c>
      <c r="R31" s="5"/>
      <c r="S31" s="5"/>
      <c r="T31" s="5"/>
      <c r="U31" s="5"/>
      <c r="V31" s="5"/>
      <c r="W31" s="5"/>
      <c r="X31" s="5"/>
      <c r="Y31" s="5"/>
      <c r="Z31" s="5"/>
    </row>
    <row r="32" spans="1:26" ht="114.75" x14ac:dyDescent="0.25">
      <c r="A32" s="16" t="s">
        <v>17</v>
      </c>
      <c r="B32" s="16" t="s">
        <v>868</v>
      </c>
      <c r="C32" s="16" t="s">
        <v>111</v>
      </c>
      <c r="D32" s="16" t="s">
        <v>112</v>
      </c>
      <c r="E32" s="16" t="s">
        <v>104</v>
      </c>
      <c r="F32" s="16" t="s">
        <v>105</v>
      </c>
      <c r="G32" s="16" t="s">
        <v>869</v>
      </c>
      <c r="H32" s="16"/>
      <c r="I32" s="16"/>
      <c r="J32" s="16"/>
      <c r="K32" s="16"/>
      <c r="L32" s="16" t="s">
        <v>113</v>
      </c>
      <c r="M32" s="16" t="s">
        <v>27</v>
      </c>
      <c r="N32" s="16" t="s">
        <v>36</v>
      </c>
      <c r="O32" s="16" t="s">
        <v>36</v>
      </c>
      <c r="P32" s="16" t="s">
        <v>36</v>
      </c>
      <c r="Q32" s="16" t="s">
        <v>36</v>
      </c>
      <c r="R32" s="5"/>
      <c r="S32" s="5"/>
      <c r="T32" s="5"/>
      <c r="U32" s="5"/>
      <c r="V32" s="5"/>
      <c r="W32" s="5"/>
      <c r="X32" s="5"/>
      <c r="Y32" s="5"/>
      <c r="Z32" s="5"/>
    </row>
    <row r="33" spans="1:26" ht="76.5" x14ac:dyDescent="0.25">
      <c r="A33" s="16" t="s">
        <v>17</v>
      </c>
      <c r="B33" s="16" t="s">
        <v>868</v>
      </c>
      <c r="C33" s="16" t="s">
        <v>111</v>
      </c>
      <c r="D33" s="16" t="s">
        <v>112</v>
      </c>
      <c r="E33" s="16" t="s">
        <v>104</v>
      </c>
      <c r="F33" s="16" t="s">
        <v>105</v>
      </c>
      <c r="G33" s="16" t="s">
        <v>869</v>
      </c>
      <c r="H33" s="16"/>
      <c r="I33" s="16"/>
      <c r="J33" s="16"/>
      <c r="K33" s="16"/>
      <c r="L33" s="16" t="s">
        <v>870</v>
      </c>
      <c r="M33" s="16" t="s">
        <v>871</v>
      </c>
      <c r="N33" s="16" t="s">
        <v>36</v>
      </c>
      <c r="O33" s="16" t="s">
        <v>36</v>
      </c>
      <c r="P33" s="16" t="s">
        <v>36</v>
      </c>
      <c r="Q33" s="16" t="s">
        <v>36</v>
      </c>
      <c r="R33" s="5"/>
      <c r="S33" s="5"/>
      <c r="T33" s="5"/>
      <c r="U33" s="5"/>
      <c r="V33" s="5"/>
      <c r="W33" s="5"/>
      <c r="X33" s="5"/>
      <c r="Y33" s="5"/>
      <c r="Z33" s="5"/>
    </row>
    <row r="34" spans="1:26" ht="114.75" x14ac:dyDescent="0.25">
      <c r="A34" s="16" t="s">
        <v>17</v>
      </c>
      <c r="B34" s="16" t="s">
        <v>868</v>
      </c>
      <c r="C34" s="16" t="s">
        <v>111</v>
      </c>
      <c r="D34" s="16" t="s">
        <v>112</v>
      </c>
      <c r="E34" s="16" t="s">
        <v>104</v>
      </c>
      <c r="F34" s="16" t="s">
        <v>105</v>
      </c>
      <c r="G34" s="16" t="s">
        <v>869</v>
      </c>
      <c r="H34" s="16"/>
      <c r="I34" s="16"/>
      <c r="J34" s="16"/>
      <c r="K34" s="16"/>
      <c r="L34" s="16" t="s">
        <v>116</v>
      </c>
      <c r="M34" s="16" t="s">
        <v>117</v>
      </c>
      <c r="N34" s="16" t="s">
        <v>36</v>
      </c>
      <c r="O34" s="16" t="s">
        <v>36</v>
      </c>
      <c r="P34" s="16" t="s">
        <v>36</v>
      </c>
      <c r="Q34" s="16" t="s">
        <v>36</v>
      </c>
      <c r="R34" s="5"/>
      <c r="S34" s="5"/>
      <c r="T34" s="5"/>
      <c r="U34" s="5"/>
      <c r="V34" s="5"/>
      <c r="W34" s="5"/>
      <c r="X34" s="5"/>
      <c r="Y34" s="5"/>
      <c r="Z34" s="5"/>
    </row>
    <row r="35" spans="1:26" ht="76.5" x14ac:dyDescent="0.25">
      <c r="A35" s="16" t="s">
        <v>17</v>
      </c>
      <c r="B35" s="16" t="s">
        <v>868</v>
      </c>
      <c r="C35" s="16" t="s">
        <v>111</v>
      </c>
      <c r="D35" s="16" t="s">
        <v>112</v>
      </c>
      <c r="E35" s="16" t="s">
        <v>104</v>
      </c>
      <c r="F35" s="16" t="s">
        <v>105</v>
      </c>
      <c r="G35" s="16" t="s">
        <v>869</v>
      </c>
      <c r="H35" s="16"/>
      <c r="I35" s="16"/>
      <c r="J35" s="16"/>
      <c r="K35" s="37"/>
      <c r="L35" s="37" t="s">
        <v>118</v>
      </c>
      <c r="M35" s="37" t="s">
        <v>119</v>
      </c>
      <c r="N35" s="37" t="s">
        <v>36</v>
      </c>
      <c r="O35" s="37" t="s">
        <v>36</v>
      </c>
      <c r="P35" s="37" t="s">
        <v>36</v>
      </c>
      <c r="Q35" s="37" t="s">
        <v>36</v>
      </c>
      <c r="R35" s="5"/>
      <c r="S35" s="5"/>
      <c r="T35" s="5"/>
      <c r="U35" s="5"/>
      <c r="V35" s="5"/>
      <c r="W35" s="5"/>
      <c r="X35" s="5"/>
      <c r="Y35" s="5"/>
      <c r="Z35" s="5"/>
    </row>
    <row r="36" spans="1:26" ht="76.5" x14ac:dyDescent="0.25">
      <c r="A36" s="16" t="s">
        <v>17</v>
      </c>
      <c r="B36" s="16" t="s">
        <v>868</v>
      </c>
      <c r="C36" s="16" t="s">
        <v>111</v>
      </c>
      <c r="D36" s="16" t="s">
        <v>112</v>
      </c>
      <c r="E36" s="16" t="s">
        <v>104</v>
      </c>
      <c r="F36" s="16" t="s">
        <v>105</v>
      </c>
      <c r="G36" s="16" t="s">
        <v>869</v>
      </c>
      <c r="H36" s="16"/>
      <c r="I36" s="16"/>
      <c r="J36" s="35"/>
      <c r="K36" s="40"/>
      <c r="L36" s="40" t="s">
        <v>120</v>
      </c>
      <c r="M36" s="40" t="s">
        <v>121</v>
      </c>
      <c r="N36" s="40" t="s">
        <v>36</v>
      </c>
      <c r="O36" s="40" t="s">
        <v>36</v>
      </c>
      <c r="P36" s="40" t="s">
        <v>36</v>
      </c>
      <c r="Q36" s="40" t="s">
        <v>36</v>
      </c>
      <c r="R36" s="5"/>
      <c r="S36" s="5"/>
      <c r="T36" s="5"/>
      <c r="U36" s="5"/>
      <c r="V36" s="5"/>
      <c r="W36" s="5"/>
      <c r="X36" s="5"/>
      <c r="Y36" s="5"/>
      <c r="Z36" s="5"/>
    </row>
    <row r="37" spans="1:26" ht="76.5" x14ac:dyDescent="0.25">
      <c r="A37" s="16" t="s">
        <v>17</v>
      </c>
      <c r="B37" s="16" t="s">
        <v>868</v>
      </c>
      <c r="C37" s="16" t="s">
        <v>111</v>
      </c>
      <c r="D37" s="16" t="s">
        <v>112</v>
      </c>
      <c r="E37" s="16" t="s">
        <v>104</v>
      </c>
      <c r="F37" s="16" t="s">
        <v>105</v>
      </c>
      <c r="G37" s="16" t="s">
        <v>869</v>
      </c>
      <c r="H37" s="16"/>
      <c r="I37" s="16"/>
      <c r="J37" s="35"/>
      <c r="K37" s="40"/>
      <c r="L37" s="40" t="s">
        <v>122</v>
      </c>
      <c r="M37" s="40" t="s">
        <v>121</v>
      </c>
      <c r="N37" s="40" t="s">
        <v>36</v>
      </c>
      <c r="O37" s="40" t="s">
        <v>36</v>
      </c>
      <c r="P37" s="40" t="s">
        <v>36</v>
      </c>
      <c r="Q37" s="40" t="s">
        <v>36</v>
      </c>
      <c r="R37" s="5"/>
      <c r="S37" s="5"/>
      <c r="T37" s="5"/>
      <c r="U37" s="5"/>
      <c r="V37" s="5"/>
      <c r="W37" s="5"/>
      <c r="X37" s="5"/>
      <c r="Y37" s="5"/>
      <c r="Z37" s="5"/>
    </row>
    <row r="38" spans="1:26" ht="76.5" x14ac:dyDescent="0.25">
      <c r="A38" s="16" t="s">
        <v>17</v>
      </c>
      <c r="B38" s="16" t="s">
        <v>868</v>
      </c>
      <c r="C38" s="16" t="s">
        <v>111</v>
      </c>
      <c r="D38" s="16" t="s">
        <v>112</v>
      </c>
      <c r="E38" s="16" t="s">
        <v>104</v>
      </c>
      <c r="F38" s="16" t="s">
        <v>105</v>
      </c>
      <c r="G38" s="16" t="s">
        <v>869</v>
      </c>
      <c r="H38" s="16"/>
      <c r="I38" s="16"/>
      <c r="J38" s="35"/>
      <c r="K38" s="40"/>
      <c r="L38" s="40" t="s">
        <v>123</v>
      </c>
      <c r="M38" s="40" t="s">
        <v>27</v>
      </c>
      <c r="N38" s="40" t="s">
        <v>36</v>
      </c>
      <c r="O38" s="40" t="s">
        <v>36</v>
      </c>
      <c r="P38" s="40" t="s">
        <v>36</v>
      </c>
      <c r="Q38" s="41" t="s">
        <v>36</v>
      </c>
      <c r="R38" s="5"/>
      <c r="S38" s="5"/>
      <c r="T38" s="5"/>
      <c r="U38" s="5"/>
      <c r="V38" s="5"/>
      <c r="W38" s="5"/>
      <c r="X38" s="5"/>
      <c r="Y38" s="5"/>
      <c r="Z38" s="5"/>
    </row>
    <row r="39" spans="1:26" ht="76.5" x14ac:dyDescent="0.25">
      <c r="A39" s="16" t="s">
        <v>17</v>
      </c>
      <c r="B39" s="16" t="s">
        <v>868</v>
      </c>
      <c r="C39" s="16" t="s">
        <v>111</v>
      </c>
      <c r="D39" s="16" t="s">
        <v>112</v>
      </c>
      <c r="E39" s="16" t="s">
        <v>104</v>
      </c>
      <c r="F39" s="16" t="s">
        <v>105</v>
      </c>
      <c r="G39" s="16" t="s">
        <v>869</v>
      </c>
      <c r="H39" s="16"/>
      <c r="I39" s="16"/>
      <c r="J39" s="35"/>
      <c r="K39" s="40"/>
      <c r="L39" s="40" t="s">
        <v>124</v>
      </c>
      <c r="M39" s="40" t="s">
        <v>872</v>
      </c>
      <c r="N39" s="40" t="s">
        <v>36</v>
      </c>
      <c r="O39" s="40" t="s">
        <v>36</v>
      </c>
      <c r="P39" s="40" t="s">
        <v>36</v>
      </c>
      <c r="Q39" s="41" t="s">
        <v>36</v>
      </c>
      <c r="R39" s="5"/>
      <c r="S39" s="5"/>
      <c r="T39" s="5"/>
      <c r="U39" s="5"/>
      <c r="V39" s="5"/>
      <c r="W39" s="5"/>
      <c r="X39" s="5"/>
      <c r="Y39" s="5"/>
      <c r="Z39" s="5"/>
    </row>
    <row r="40" spans="1:26" ht="63.75" x14ac:dyDescent="0.25">
      <c r="A40" s="12" t="s">
        <v>126</v>
      </c>
      <c r="B40" s="12" t="s">
        <v>873</v>
      </c>
      <c r="C40" s="12" t="s">
        <v>128</v>
      </c>
      <c r="D40" s="12" t="s">
        <v>129</v>
      </c>
      <c r="E40" s="12" t="s">
        <v>130</v>
      </c>
      <c r="F40" s="12" t="s">
        <v>131</v>
      </c>
      <c r="G40" s="12"/>
      <c r="H40" s="12" t="s">
        <v>901</v>
      </c>
      <c r="I40" s="12" t="s">
        <v>900</v>
      </c>
      <c r="J40" s="36" t="s">
        <v>133</v>
      </c>
      <c r="K40" s="42" t="s">
        <v>134</v>
      </c>
      <c r="L40" s="42"/>
      <c r="M40" s="42"/>
      <c r="N40" s="42" t="s">
        <v>135</v>
      </c>
      <c r="O40" s="42" t="s">
        <v>136</v>
      </c>
      <c r="P40" s="42" t="s">
        <v>137</v>
      </c>
      <c r="Q40" s="43" t="str">
        <f>HYPERLINK("https://drive.google.com/file/d/1cfTkapACC1Q7ya2R4EEZ2DkI1oZDU5-m/view?usp=sharing","01AL_BPM")</f>
        <v>01AL_BPM</v>
      </c>
      <c r="R40" s="5"/>
      <c r="S40" s="5"/>
      <c r="T40" s="5"/>
      <c r="U40" s="5"/>
      <c r="V40" s="5"/>
      <c r="W40" s="5"/>
      <c r="X40" s="5"/>
      <c r="Y40" s="5"/>
      <c r="Z40" s="5"/>
    </row>
    <row r="41" spans="1:26" ht="63.75" x14ac:dyDescent="0.25">
      <c r="A41" s="12" t="s">
        <v>126</v>
      </c>
      <c r="B41" s="12" t="s">
        <v>873</v>
      </c>
      <c r="C41" s="12" t="s">
        <v>128</v>
      </c>
      <c r="D41" s="12" t="s">
        <v>129</v>
      </c>
      <c r="E41" s="12" t="s">
        <v>130</v>
      </c>
      <c r="F41" s="12" t="s">
        <v>131</v>
      </c>
      <c r="G41" s="12"/>
      <c r="H41" s="12" t="s">
        <v>138</v>
      </c>
      <c r="I41" s="12" t="s">
        <v>139</v>
      </c>
      <c r="J41" s="36" t="s">
        <v>140</v>
      </c>
      <c r="K41" s="42" t="s">
        <v>27</v>
      </c>
      <c r="L41" s="42"/>
      <c r="M41" s="42"/>
      <c r="N41" s="42" t="s">
        <v>141</v>
      </c>
      <c r="O41" s="42" t="s">
        <v>142</v>
      </c>
      <c r="P41" s="42" t="s">
        <v>137</v>
      </c>
      <c r="Q41" s="43" t="str">
        <f>HYPERLINK("https://drive.google.com/file/d/13bbjfq8kVzhgmjHD4Qn40m625V1IeoHM/view?usp=sharing","02AL_CPPL")</f>
        <v>02AL_CPPL</v>
      </c>
      <c r="R41" s="5"/>
      <c r="S41" s="5"/>
      <c r="T41" s="5"/>
      <c r="U41" s="5"/>
      <c r="V41" s="5"/>
      <c r="W41" s="5"/>
      <c r="X41" s="5"/>
      <c r="Y41" s="5"/>
      <c r="Z41" s="5"/>
    </row>
    <row r="42" spans="1:26" ht="76.5" x14ac:dyDescent="0.25">
      <c r="A42" s="12" t="s">
        <v>126</v>
      </c>
      <c r="B42" s="12" t="s">
        <v>873</v>
      </c>
      <c r="C42" s="12" t="s">
        <v>128</v>
      </c>
      <c r="D42" s="12" t="s">
        <v>129</v>
      </c>
      <c r="E42" s="12" t="s">
        <v>130</v>
      </c>
      <c r="F42" s="12" t="s">
        <v>131</v>
      </c>
      <c r="G42" s="12"/>
      <c r="H42" s="12" t="s">
        <v>874</v>
      </c>
      <c r="I42" s="12" t="s">
        <v>143</v>
      </c>
      <c r="J42" s="36" t="s">
        <v>144</v>
      </c>
      <c r="K42" s="42" t="s">
        <v>145</v>
      </c>
      <c r="L42" s="42" t="s">
        <v>146</v>
      </c>
      <c r="M42" s="42" t="s">
        <v>145</v>
      </c>
      <c r="N42" s="42" t="s">
        <v>875</v>
      </c>
      <c r="O42" s="42" t="s">
        <v>147</v>
      </c>
      <c r="P42" s="42" t="s">
        <v>137</v>
      </c>
      <c r="Q42" s="43" t="str">
        <f>HYPERLINK("https://drive.google.com/file/d/1D7r_4Cidrt9k7gufsXO--RaNLbRS_Tb-/view?usp=sharing","04AL_NNP")</f>
        <v>04AL_NNP</v>
      </c>
      <c r="R42" s="5"/>
      <c r="S42" s="5"/>
      <c r="T42" s="5"/>
      <c r="U42" s="5"/>
      <c r="V42" s="5"/>
      <c r="W42" s="5"/>
      <c r="X42" s="5"/>
      <c r="Y42" s="5"/>
      <c r="Z42" s="5"/>
    </row>
    <row r="43" spans="1:26" ht="63.75" x14ac:dyDescent="0.25">
      <c r="A43" s="12" t="s">
        <v>126</v>
      </c>
      <c r="B43" s="12" t="s">
        <v>873</v>
      </c>
      <c r="C43" s="12" t="s">
        <v>128</v>
      </c>
      <c r="D43" s="12" t="s">
        <v>129</v>
      </c>
      <c r="E43" s="12" t="s">
        <v>130</v>
      </c>
      <c r="F43" s="12" t="s">
        <v>131</v>
      </c>
      <c r="G43" s="12"/>
      <c r="H43" s="12" t="s">
        <v>148</v>
      </c>
      <c r="I43" s="12" t="s">
        <v>149</v>
      </c>
      <c r="J43" s="36" t="s">
        <v>150</v>
      </c>
      <c r="K43" s="42" t="s">
        <v>134</v>
      </c>
      <c r="L43" s="42" t="s">
        <v>151</v>
      </c>
      <c r="M43" s="42" t="s">
        <v>152</v>
      </c>
      <c r="N43" s="42" t="s">
        <v>153</v>
      </c>
      <c r="O43" s="42" t="s">
        <v>136</v>
      </c>
      <c r="P43" s="42" t="s">
        <v>137</v>
      </c>
      <c r="Q43" s="44" t="str">
        <f>HYPERLINK("https://drive.google.com/file/d/124EOySAuxKZOYH24Wy72fNmSdMxc0cBT/view?usp=sharing","05AL_OCC")</f>
        <v>05AL_OCC</v>
      </c>
      <c r="R43" s="5"/>
      <c r="S43" s="5"/>
      <c r="T43" s="5"/>
      <c r="U43" s="5"/>
      <c r="V43" s="5"/>
      <c r="W43" s="5"/>
      <c r="X43" s="5"/>
      <c r="Y43" s="5"/>
      <c r="Z43" s="5"/>
    </row>
    <row r="44" spans="1:26" ht="76.5" x14ac:dyDescent="0.25">
      <c r="A44" s="12" t="s">
        <v>126</v>
      </c>
      <c r="B44" s="12" t="s">
        <v>873</v>
      </c>
      <c r="C44" s="12" t="s">
        <v>128</v>
      </c>
      <c r="D44" s="12" t="s">
        <v>129</v>
      </c>
      <c r="E44" s="12" t="s">
        <v>130</v>
      </c>
      <c r="F44" s="12" t="s">
        <v>131</v>
      </c>
      <c r="G44" s="12"/>
      <c r="H44" s="12" t="s">
        <v>154</v>
      </c>
      <c r="I44" s="12" t="s">
        <v>155</v>
      </c>
      <c r="J44" s="36" t="s">
        <v>156</v>
      </c>
      <c r="K44" s="42" t="s">
        <v>134</v>
      </c>
      <c r="L44" s="42" t="s">
        <v>157</v>
      </c>
      <c r="M44" s="42" t="s">
        <v>158</v>
      </c>
      <c r="N44" s="42" t="s">
        <v>159</v>
      </c>
      <c r="O44" s="42" t="s">
        <v>160</v>
      </c>
      <c r="P44" s="42" t="s">
        <v>137</v>
      </c>
      <c r="Q44" s="43" t="str">
        <f t="shared" ref="Q44:Q51" si="2">HYPERLINK("https://drive.google.com/file/d/1oiZs9yARW6UscWcBWES295zuVO5YEPb_/view?usp=sharing","06AL_OCN")</f>
        <v>06AL_OCN</v>
      </c>
      <c r="R44" s="5"/>
      <c r="S44" s="5"/>
      <c r="T44" s="5"/>
      <c r="U44" s="5"/>
      <c r="V44" s="5"/>
      <c r="W44" s="5"/>
      <c r="X44" s="5"/>
      <c r="Y44" s="5"/>
      <c r="Z44" s="5"/>
    </row>
    <row r="45" spans="1:26" ht="63.75" x14ac:dyDescent="0.25">
      <c r="A45" s="12" t="s">
        <v>126</v>
      </c>
      <c r="B45" s="12" t="s">
        <v>873</v>
      </c>
      <c r="C45" s="12" t="s">
        <v>128</v>
      </c>
      <c r="D45" s="12" t="s">
        <v>129</v>
      </c>
      <c r="E45" s="12" t="s">
        <v>130</v>
      </c>
      <c r="F45" s="12" t="s">
        <v>131</v>
      </c>
      <c r="G45" s="12"/>
      <c r="H45" s="12" t="s">
        <v>154</v>
      </c>
      <c r="I45" s="12" t="s">
        <v>155</v>
      </c>
      <c r="J45" s="36" t="s">
        <v>156</v>
      </c>
      <c r="K45" s="42" t="s">
        <v>161</v>
      </c>
      <c r="L45" s="42" t="s">
        <v>162</v>
      </c>
      <c r="M45" s="42" t="s">
        <v>134</v>
      </c>
      <c r="N45" s="42" t="s">
        <v>159</v>
      </c>
      <c r="O45" s="42" t="s">
        <v>160</v>
      </c>
      <c r="P45" s="42" t="s">
        <v>137</v>
      </c>
      <c r="Q45" s="43" t="str">
        <f t="shared" si="2"/>
        <v>06AL_OCN</v>
      </c>
      <c r="R45" s="5"/>
      <c r="S45" s="5"/>
      <c r="T45" s="5"/>
      <c r="U45" s="5"/>
      <c r="V45" s="5"/>
      <c r="W45" s="5"/>
      <c r="X45" s="5"/>
      <c r="Y45" s="5"/>
      <c r="Z45" s="5"/>
    </row>
    <row r="46" spans="1:26" ht="63.75" x14ac:dyDescent="0.25">
      <c r="A46" s="12" t="s">
        <v>126</v>
      </c>
      <c r="B46" s="12" t="s">
        <v>873</v>
      </c>
      <c r="C46" s="12" t="s">
        <v>128</v>
      </c>
      <c r="D46" s="12" t="s">
        <v>129</v>
      </c>
      <c r="E46" s="12" t="s">
        <v>130</v>
      </c>
      <c r="F46" s="12" t="s">
        <v>131</v>
      </c>
      <c r="G46" s="12"/>
      <c r="H46" s="12" t="s">
        <v>154</v>
      </c>
      <c r="I46" s="12" t="s">
        <v>155</v>
      </c>
      <c r="J46" s="36" t="s">
        <v>156</v>
      </c>
      <c r="K46" s="42" t="s">
        <v>161</v>
      </c>
      <c r="L46" s="42" t="s">
        <v>163</v>
      </c>
      <c r="M46" s="42" t="s">
        <v>134</v>
      </c>
      <c r="N46" s="42" t="s">
        <v>159</v>
      </c>
      <c r="O46" s="42" t="s">
        <v>160</v>
      </c>
      <c r="P46" s="42" t="s">
        <v>137</v>
      </c>
      <c r="Q46" s="43" t="str">
        <f t="shared" si="2"/>
        <v>06AL_OCN</v>
      </c>
      <c r="R46" s="5"/>
      <c r="S46" s="5"/>
      <c r="T46" s="5"/>
      <c r="U46" s="5"/>
      <c r="V46" s="5"/>
      <c r="W46" s="5"/>
      <c r="X46" s="5"/>
      <c r="Y46" s="5"/>
      <c r="Z46" s="5"/>
    </row>
    <row r="47" spans="1:26" ht="63.75" x14ac:dyDescent="0.25">
      <c r="A47" s="12" t="s">
        <v>126</v>
      </c>
      <c r="B47" s="12" t="s">
        <v>873</v>
      </c>
      <c r="C47" s="12" t="s">
        <v>128</v>
      </c>
      <c r="D47" s="12" t="s">
        <v>129</v>
      </c>
      <c r="E47" s="12" t="s">
        <v>130</v>
      </c>
      <c r="F47" s="12" t="s">
        <v>131</v>
      </c>
      <c r="G47" s="12"/>
      <c r="H47" s="12" t="s">
        <v>154</v>
      </c>
      <c r="I47" s="12" t="s">
        <v>155</v>
      </c>
      <c r="J47" s="36" t="s">
        <v>156</v>
      </c>
      <c r="K47" s="42" t="s">
        <v>161</v>
      </c>
      <c r="L47" s="42" t="s">
        <v>876</v>
      </c>
      <c r="M47" s="42" t="s">
        <v>134</v>
      </c>
      <c r="N47" s="42" t="s">
        <v>159</v>
      </c>
      <c r="O47" s="42" t="s">
        <v>160</v>
      </c>
      <c r="P47" s="42" t="s">
        <v>137</v>
      </c>
      <c r="Q47" s="43" t="str">
        <f t="shared" si="2"/>
        <v>06AL_OCN</v>
      </c>
      <c r="R47" s="5"/>
      <c r="S47" s="5"/>
      <c r="T47" s="5"/>
      <c r="U47" s="5"/>
      <c r="V47" s="5"/>
      <c r="W47" s="5"/>
      <c r="X47" s="5"/>
      <c r="Y47" s="5"/>
      <c r="Z47" s="5"/>
    </row>
    <row r="48" spans="1:26" ht="63.75" x14ac:dyDescent="0.25">
      <c r="A48" s="12" t="s">
        <v>126</v>
      </c>
      <c r="B48" s="12" t="s">
        <v>873</v>
      </c>
      <c r="C48" s="12" t="s">
        <v>128</v>
      </c>
      <c r="D48" s="12" t="s">
        <v>129</v>
      </c>
      <c r="E48" s="12" t="s">
        <v>130</v>
      </c>
      <c r="F48" s="12" t="s">
        <v>131</v>
      </c>
      <c r="G48" s="12"/>
      <c r="H48" s="12" t="s">
        <v>154</v>
      </c>
      <c r="I48" s="12" t="s">
        <v>155</v>
      </c>
      <c r="J48" s="36" t="s">
        <v>156</v>
      </c>
      <c r="K48" s="42" t="s">
        <v>161</v>
      </c>
      <c r="L48" s="42" t="s">
        <v>165</v>
      </c>
      <c r="M48" s="42" t="s">
        <v>134</v>
      </c>
      <c r="N48" s="42" t="s">
        <v>159</v>
      </c>
      <c r="O48" s="42" t="s">
        <v>160</v>
      </c>
      <c r="P48" s="42" t="s">
        <v>137</v>
      </c>
      <c r="Q48" s="43" t="str">
        <f t="shared" si="2"/>
        <v>06AL_OCN</v>
      </c>
      <c r="R48" s="5"/>
      <c r="S48" s="5"/>
      <c r="T48" s="5"/>
      <c r="U48" s="5"/>
      <c r="V48" s="5"/>
      <c r="W48" s="5"/>
      <c r="X48" s="5"/>
      <c r="Y48" s="5"/>
      <c r="Z48" s="5"/>
    </row>
    <row r="49" spans="1:26" ht="63.75" x14ac:dyDescent="0.25">
      <c r="A49" s="12" t="s">
        <v>126</v>
      </c>
      <c r="B49" s="12" t="s">
        <v>873</v>
      </c>
      <c r="C49" s="12" t="s">
        <v>128</v>
      </c>
      <c r="D49" s="12" t="s">
        <v>129</v>
      </c>
      <c r="E49" s="12" t="s">
        <v>130</v>
      </c>
      <c r="F49" s="12" t="s">
        <v>131</v>
      </c>
      <c r="G49" s="12"/>
      <c r="H49" s="12" t="s">
        <v>154</v>
      </c>
      <c r="I49" s="12" t="s">
        <v>155</v>
      </c>
      <c r="J49" s="36" t="s">
        <v>156</v>
      </c>
      <c r="K49" s="42" t="s">
        <v>161</v>
      </c>
      <c r="L49" s="42" t="s">
        <v>166</v>
      </c>
      <c r="M49" s="42" t="s">
        <v>134</v>
      </c>
      <c r="N49" s="42" t="s">
        <v>159</v>
      </c>
      <c r="O49" s="42" t="s">
        <v>160</v>
      </c>
      <c r="P49" s="42" t="s">
        <v>137</v>
      </c>
      <c r="Q49" s="43" t="str">
        <f t="shared" si="2"/>
        <v>06AL_OCN</v>
      </c>
      <c r="R49" s="5"/>
      <c r="S49" s="5"/>
      <c r="T49" s="5"/>
      <c r="U49" s="5"/>
      <c r="V49" s="5"/>
      <c r="W49" s="5"/>
      <c r="X49" s="5"/>
      <c r="Y49" s="5"/>
      <c r="Z49" s="5"/>
    </row>
    <row r="50" spans="1:26" ht="63.75" x14ac:dyDescent="0.25">
      <c r="A50" s="12" t="s">
        <v>126</v>
      </c>
      <c r="B50" s="12" t="s">
        <v>873</v>
      </c>
      <c r="C50" s="12" t="s">
        <v>128</v>
      </c>
      <c r="D50" s="12" t="s">
        <v>129</v>
      </c>
      <c r="E50" s="12" t="s">
        <v>130</v>
      </c>
      <c r="F50" s="12" t="s">
        <v>131</v>
      </c>
      <c r="G50" s="12"/>
      <c r="H50" s="12" t="s">
        <v>154</v>
      </c>
      <c r="I50" s="12" t="s">
        <v>155</v>
      </c>
      <c r="J50" s="36" t="s">
        <v>156</v>
      </c>
      <c r="K50" s="42" t="s">
        <v>161</v>
      </c>
      <c r="L50" s="42" t="s">
        <v>877</v>
      </c>
      <c r="M50" s="42" t="s">
        <v>134</v>
      </c>
      <c r="N50" s="42" t="s">
        <v>159</v>
      </c>
      <c r="O50" s="42" t="s">
        <v>160</v>
      </c>
      <c r="P50" s="42" t="s">
        <v>137</v>
      </c>
      <c r="Q50" s="43" t="str">
        <f t="shared" si="2"/>
        <v>06AL_OCN</v>
      </c>
      <c r="R50" s="5"/>
      <c r="S50" s="5"/>
      <c r="T50" s="5"/>
      <c r="U50" s="5"/>
      <c r="V50" s="5"/>
      <c r="W50" s="5"/>
      <c r="X50" s="5"/>
      <c r="Y50" s="5"/>
      <c r="Z50" s="5"/>
    </row>
    <row r="51" spans="1:26" ht="63.75" x14ac:dyDescent="0.25">
      <c r="A51" s="12" t="s">
        <v>126</v>
      </c>
      <c r="B51" s="12" t="s">
        <v>873</v>
      </c>
      <c r="C51" s="12" t="s">
        <v>128</v>
      </c>
      <c r="D51" s="12" t="s">
        <v>129</v>
      </c>
      <c r="E51" s="12" t="s">
        <v>130</v>
      </c>
      <c r="F51" s="12" t="s">
        <v>131</v>
      </c>
      <c r="G51" s="12"/>
      <c r="H51" s="12" t="s">
        <v>154</v>
      </c>
      <c r="I51" s="12" t="s">
        <v>155</v>
      </c>
      <c r="J51" s="36" t="s">
        <v>156</v>
      </c>
      <c r="K51" s="42" t="s">
        <v>161</v>
      </c>
      <c r="L51" s="42" t="s">
        <v>168</v>
      </c>
      <c r="M51" s="42" t="s">
        <v>134</v>
      </c>
      <c r="N51" s="42" t="s">
        <v>159</v>
      </c>
      <c r="O51" s="42" t="s">
        <v>160</v>
      </c>
      <c r="P51" s="42" t="s">
        <v>137</v>
      </c>
      <c r="Q51" s="43" t="str">
        <f t="shared" si="2"/>
        <v>06AL_OCN</v>
      </c>
      <c r="R51" s="5"/>
      <c r="S51" s="5"/>
      <c r="T51" s="5"/>
      <c r="U51" s="5"/>
      <c r="V51" s="5"/>
      <c r="W51" s="5"/>
      <c r="X51" s="5"/>
      <c r="Y51" s="5"/>
      <c r="Z51" s="5"/>
    </row>
    <row r="52" spans="1:26" ht="63.75" x14ac:dyDescent="0.25">
      <c r="A52" s="12" t="s">
        <v>126</v>
      </c>
      <c r="B52" s="12" t="s">
        <v>873</v>
      </c>
      <c r="C52" s="12" t="s">
        <v>128</v>
      </c>
      <c r="D52" s="12" t="s">
        <v>129</v>
      </c>
      <c r="E52" s="12" t="s">
        <v>130</v>
      </c>
      <c r="F52" s="12" t="s">
        <v>131</v>
      </c>
      <c r="G52" s="12"/>
      <c r="H52" s="12" t="s">
        <v>169</v>
      </c>
      <c r="I52" s="12" t="s">
        <v>170</v>
      </c>
      <c r="J52" s="36" t="s">
        <v>171</v>
      </c>
      <c r="K52" s="42" t="s">
        <v>134</v>
      </c>
      <c r="L52" s="42" t="s">
        <v>151</v>
      </c>
      <c r="M52" s="42" t="s">
        <v>152</v>
      </c>
      <c r="N52" s="42" t="s">
        <v>172</v>
      </c>
      <c r="O52" s="42" t="s">
        <v>136</v>
      </c>
      <c r="P52" s="42" t="s">
        <v>137</v>
      </c>
      <c r="Q52" s="44" t="str">
        <f t="shared" ref="Q52:Q57" si="3">HYPERLINK("https://drive.google.com/file/d/1hsFCyovonsj37vLMLmDkfAt7iLjqQxM-/view?usp=sharing","07AL_OCP")</f>
        <v>07AL_OCP</v>
      </c>
      <c r="R52" s="5"/>
      <c r="S52" s="5"/>
      <c r="T52" s="5"/>
      <c r="U52" s="5"/>
      <c r="V52" s="5"/>
      <c r="W52" s="5"/>
      <c r="X52" s="5"/>
      <c r="Y52" s="5"/>
      <c r="Z52" s="5"/>
    </row>
    <row r="53" spans="1:26" ht="63.75" x14ac:dyDescent="0.25">
      <c r="A53" s="12" t="s">
        <v>126</v>
      </c>
      <c r="B53" s="12" t="s">
        <v>873</v>
      </c>
      <c r="C53" s="12" t="s">
        <v>128</v>
      </c>
      <c r="D53" s="12" t="s">
        <v>129</v>
      </c>
      <c r="E53" s="12" t="s">
        <v>130</v>
      </c>
      <c r="F53" s="12" t="s">
        <v>131</v>
      </c>
      <c r="G53" s="12"/>
      <c r="H53" s="12" t="s">
        <v>169</v>
      </c>
      <c r="I53" s="12" t="s">
        <v>170</v>
      </c>
      <c r="J53" s="36" t="s">
        <v>171</v>
      </c>
      <c r="K53" s="42" t="s">
        <v>161</v>
      </c>
      <c r="L53" s="42" t="s">
        <v>173</v>
      </c>
      <c r="M53" s="42" t="s">
        <v>174</v>
      </c>
      <c r="N53" s="42" t="s">
        <v>172</v>
      </c>
      <c r="O53" s="42" t="s">
        <v>136</v>
      </c>
      <c r="P53" s="42" t="s">
        <v>137</v>
      </c>
      <c r="Q53" s="44" t="str">
        <f t="shared" si="3"/>
        <v>07AL_OCP</v>
      </c>
      <c r="R53" s="5"/>
      <c r="S53" s="5"/>
      <c r="T53" s="5"/>
      <c r="U53" s="5"/>
      <c r="V53" s="5"/>
      <c r="W53" s="5"/>
      <c r="X53" s="5"/>
      <c r="Y53" s="5"/>
      <c r="Z53" s="5"/>
    </row>
    <row r="54" spans="1:26" ht="102" x14ac:dyDescent="0.25">
      <c r="A54" s="12" t="s">
        <v>126</v>
      </c>
      <c r="B54" s="12" t="s">
        <v>873</v>
      </c>
      <c r="C54" s="12" t="s">
        <v>128</v>
      </c>
      <c r="D54" s="12" t="s">
        <v>129</v>
      </c>
      <c r="E54" s="12" t="s">
        <v>130</v>
      </c>
      <c r="F54" s="12" t="s">
        <v>131</v>
      </c>
      <c r="G54" s="12"/>
      <c r="H54" s="12" t="s">
        <v>169</v>
      </c>
      <c r="I54" s="12" t="s">
        <v>170</v>
      </c>
      <c r="J54" s="36" t="s">
        <v>171</v>
      </c>
      <c r="K54" s="42" t="s">
        <v>161</v>
      </c>
      <c r="L54" s="42" t="s">
        <v>175</v>
      </c>
      <c r="M54" s="42" t="s">
        <v>158</v>
      </c>
      <c r="N54" s="42" t="s">
        <v>172</v>
      </c>
      <c r="O54" s="42" t="s">
        <v>136</v>
      </c>
      <c r="P54" s="42" t="s">
        <v>137</v>
      </c>
      <c r="Q54" s="44" t="str">
        <f t="shared" si="3"/>
        <v>07AL_OCP</v>
      </c>
      <c r="R54" s="5"/>
      <c r="S54" s="5"/>
      <c r="T54" s="5"/>
      <c r="U54" s="5"/>
      <c r="V54" s="5"/>
      <c r="W54" s="5"/>
      <c r="X54" s="5"/>
      <c r="Y54" s="5"/>
      <c r="Z54" s="5"/>
    </row>
    <row r="55" spans="1:26" ht="76.5" x14ac:dyDescent="0.25">
      <c r="A55" s="12" t="s">
        <v>126</v>
      </c>
      <c r="B55" s="12" t="s">
        <v>873</v>
      </c>
      <c r="C55" s="12" t="s">
        <v>128</v>
      </c>
      <c r="D55" s="12" t="s">
        <v>129</v>
      </c>
      <c r="E55" s="12" t="s">
        <v>130</v>
      </c>
      <c r="F55" s="12" t="s">
        <v>131</v>
      </c>
      <c r="G55" s="12"/>
      <c r="H55" s="12" t="s">
        <v>169</v>
      </c>
      <c r="I55" s="12" t="s">
        <v>170</v>
      </c>
      <c r="J55" s="12" t="s">
        <v>171</v>
      </c>
      <c r="K55" s="38" t="s">
        <v>161</v>
      </c>
      <c r="L55" s="38" t="s">
        <v>176</v>
      </c>
      <c r="M55" s="38" t="s">
        <v>134</v>
      </c>
      <c r="N55" s="38" t="s">
        <v>172</v>
      </c>
      <c r="O55" s="38" t="s">
        <v>136</v>
      </c>
      <c r="P55" s="38" t="s">
        <v>137</v>
      </c>
      <c r="Q55" s="39" t="str">
        <f t="shared" si="3"/>
        <v>07AL_OCP</v>
      </c>
      <c r="R55" s="5"/>
      <c r="S55" s="5"/>
      <c r="T55" s="5"/>
      <c r="U55" s="5"/>
      <c r="V55" s="5"/>
      <c r="W55" s="5"/>
      <c r="X55" s="5"/>
      <c r="Y55" s="5"/>
      <c r="Z55" s="5"/>
    </row>
    <row r="56" spans="1:26" ht="63.75" x14ac:dyDescent="0.25">
      <c r="A56" s="12" t="s">
        <v>126</v>
      </c>
      <c r="B56" s="12" t="s">
        <v>873</v>
      </c>
      <c r="C56" s="12" t="s">
        <v>128</v>
      </c>
      <c r="D56" s="12" t="s">
        <v>129</v>
      </c>
      <c r="E56" s="12" t="s">
        <v>130</v>
      </c>
      <c r="F56" s="12" t="s">
        <v>131</v>
      </c>
      <c r="G56" s="12"/>
      <c r="H56" s="12" t="s">
        <v>169</v>
      </c>
      <c r="I56" s="12" t="s">
        <v>170</v>
      </c>
      <c r="J56" s="12" t="s">
        <v>171</v>
      </c>
      <c r="K56" s="12" t="s">
        <v>161</v>
      </c>
      <c r="L56" s="12" t="s">
        <v>177</v>
      </c>
      <c r="M56" s="12" t="s">
        <v>134</v>
      </c>
      <c r="N56" s="12" t="s">
        <v>172</v>
      </c>
      <c r="O56" s="12" t="s">
        <v>136</v>
      </c>
      <c r="P56" s="12" t="s">
        <v>137</v>
      </c>
      <c r="Q56" s="7" t="str">
        <f t="shared" si="3"/>
        <v>07AL_OCP</v>
      </c>
      <c r="R56" s="5"/>
      <c r="S56" s="5"/>
      <c r="T56" s="5"/>
      <c r="U56" s="5"/>
      <c r="V56" s="5"/>
      <c r="W56" s="5"/>
      <c r="X56" s="5"/>
      <c r="Y56" s="5"/>
      <c r="Z56" s="5"/>
    </row>
    <row r="57" spans="1:26" ht="63.75" x14ac:dyDescent="0.25">
      <c r="A57" s="12" t="s">
        <v>126</v>
      </c>
      <c r="B57" s="12" t="s">
        <v>873</v>
      </c>
      <c r="C57" s="12" t="s">
        <v>128</v>
      </c>
      <c r="D57" s="12" t="s">
        <v>129</v>
      </c>
      <c r="E57" s="12" t="s">
        <v>130</v>
      </c>
      <c r="F57" s="12" t="s">
        <v>131</v>
      </c>
      <c r="G57" s="12"/>
      <c r="H57" s="12" t="s">
        <v>169</v>
      </c>
      <c r="I57" s="12" t="s">
        <v>170</v>
      </c>
      <c r="J57" s="12" t="s">
        <v>171</v>
      </c>
      <c r="K57" s="12" t="s">
        <v>161</v>
      </c>
      <c r="L57" s="12" t="s">
        <v>878</v>
      </c>
      <c r="M57" s="12" t="s">
        <v>134</v>
      </c>
      <c r="N57" s="12" t="s">
        <v>172</v>
      </c>
      <c r="O57" s="12" t="s">
        <v>136</v>
      </c>
      <c r="P57" s="12" t="s">
        <v>137</v>
      </c>
      <c r="Q57" s="7" t="str">
        <f t="shared" si="3"/>
        <v>07AL_OCP</v>
      </c>
      <c r="R57" s="5"/>
      <c r="S57" s="5"/>
      <c r="T57" s="5"/>
      <c r="U57" s="5"/>
      <c r="V57" s="5"/>
      <c r="W57" s="5"/>
      <c r="X57" s="5"/>
      <c r="Y57" s="5"/>
      <c r="Z57" s="5"/>
    </row>
    <row r="58" spans="1:26" ht="63.75" x14ac:dyDescent="0.25">
      <c r="A58" s="12" t="s">
        <v>126</v>
      </c>
      <c r="B58" s="12" t="s">
        <v>873</v>
      </c>
      <c r="C58" s="12" t="s">
        <v>128</v>
      </c>
      <c r="D58" s="12" t="s">
        <v>129</v>
      </c>
      <c r="E58" s="12" t="s">
        <v>130</v>
      </c>
      <c r="F58" s="12" t="s">
        <v>131</v>
      </c>
      <c r="G58" s="12"/>
      <c r="H58" s="12" t="s">
        <v>879</v>
      </c>
      <c r="I58" s="12" t="s">
        <v>880</v>
      </c>
      <c r="J58" s="12" t="s">
        <v>881</v>
      </c>
      <c r="K58" s="12" t="s">
        <v>134</v>
      </c>
      <c r="L58" s="12"/>
      <c r="M58" s="12"/>
      <c r="N58" s="12" t="s">
        <v>882</v>
      </c>
      <c r="O58" s="12" t="s">
        <v>160</v>
      </c>
      <c r="P58" s="12" t="s">
        <v>137</v>
      </c>
      <c r="Q58" s="7" t="str">
        <f t="shared" ref="Q58:Q61" si="4">HYPERLINK("https://drive.google.com/file/d/1p0T_iZeqGY29s_4MHWRMCxKWzIHx1bPY/view?usp=sharing","08AL_CESP")</f>
        <v>08AL_CESP</v>
      </c>
      <c r="R58" s="5"/>
      <c r="S58" s="5"/>
      <c r="T58" s="5"/>
      <c r="U58" s="5"/>
      <c r="V58" s="5"/>
      <c r="W58" s="5"/>
      <c r="X58" s="5"/>
      <c r="Y58" s="5"/>
      <c r="Z58" s="5"/>
    </row>
    <row r="59" spans="1:26" ht="63.75" x14ac:dyDescent="0.25">
      <c r="A59" s="12" t="s">
        <v>126</v>
      </c>
      <c r="B59" s="12" t="s">
        <v>873</v>
      </c>
      <c r="C59" s="12" t="s">
        <v>128</v>
      </c>
      <c r="D59" s="12" t="s">
        <v>129</v>
      </c>
      <c r="E59" s="12" t="s">
        <v>130</v>
      </c>
      <c r="F59" s="12" t="s">
        <v>131</v>
      </c>
      <c r="G59" s="12"/>
      <c r="H59" s="12" t="s">
        <v>879</v>
      </c>
      <c r="I59" s="12" t="s">
        <v>880</v>
      </c>
      <c r="J59" s="12" t="s">
        <v>881</v>
      </c>
      <c r="K59" s="12" t="s">
        <v>134</v>
      </c>
      <c r="L59" s="12" t="s">
        <v>151</v>
      </c>
      <c r="M59" s="12" t="s">
        <v>152</v>
      </c>
      <c r="N59" s="12" t="s">
        <v>882</v>
      </c>
      <c r="O59" s="12" t="s">
        <v>160</v>
      </c>
      <c r="P59" s="12" t="s">
        <v>137</v>
      </c>
      <c r="Q59" s="7" t="str">
        <f t="shared" si="4"/>
        <v>08AL_CESP</v>
      </c>
      <c r="R59" s="5"/>
      <c r="S59" s="5"/>
      <c r="T59" s="5"/>
      <c r="U59" s="5"/>
      <c r="V59" s="5"/>
      <c r="W59" s="5"/>
      <c r="X59" s="5"/>
      <c r="Y59" s="5"/>
      <c r="Z59" s="5"/>
    </row>
    <row r="60" spans="1:26" ht="63.75" x14ac:dyDescent="0.25">
      <c r="A60" s="12" t="s">
        <v>126</v>
      </c>
      <c r="B60" s="12" t="s">
        <v>873</v>
      </c>
      <c r="C60" s="12" t="s">
        <v>128</v>
      </c>
      <c r="D60" s="12" t="s">
        <v>129</v>
      </c>
      <c r="E60" s="12" t="s">
        <v>130</v>
      </c>
      <c r="F60" s="12" t="s">
        <v>131</v>
      </c>
      <c r="G60" s="12"/>
      <c r="H60" s="12" t="s">
        <v>879</v>
      </c>
      <c r="I60" s="12" t="s">
        <v>880</v>
      </c>
      <c r="J60" s="12" t="s">
        <v>881</v>
      </c>
      <c r="K60" s="12" t="s">
        <v>161</v>
      </c>
      <c r="L60" s="12" t="s">
        <v>181</v>
      </c>
      <c r="M60" s="12" t="s">
        <v>152</v>
      </c>
      <c r="N60" s="12" t="s">
        <v>882</v>
      </c>
      <c r="O60" s="12" t="s">
        <v>160</v>
      </c>
      <c r="P60" s="12" t="s">
        <v>137</v>
      </c>
      <c r="Q60" s="7" t="str">
        <f t="shared" si="4"/>
        <v>08AL_CESP</v>
      </c>
      <c r="R60" s="5"/>
      <c r="S60" s="5"/>
      <c r="T60" s="5"/>
      <c r="U60" s="5"/>
      <c r="V60" s="5"/>
      <c r="W60" s="5"/>
      <c r="X60" s="5"/>
      <c r="Y60" s="5"/>
      <c r="Z60" s="5"/>
    </row>
    <row r="61" spans="1:26" ht="89.25" x14ac:dyDescent="0.25">
      <c r="A61" s="12" t="s">
        <v>126</v>
      </c>
      <c r="B61" s="12" t="s">
        <v>873</v>
      </c>
      <c r="C61" s="12" t="s">
        <v>128</v>
      </c>
      <c r="D61" s="12" t="s">
        <v>129</v>
      </c>
      <c r="E61" s="12" t="s">
        <v>130</v>
      </c>
      <c r="F61" s="12" t="s">
        <v>131</v>
      </c>
      <c r="G61" s="12"/>
      <c r="H61" s="12" t="s">
        <v>879</v>
      </c>
      <c r="I61" s="12" t="s">
        <v>880</v>
      </c>
      <c r="J61" s="12" t="s">
        <v>881</v>
      </c>
      <c r="K61" s="12" t="s">
        <v>161</v>
      </c>
      <c r="L61" s="12" t="s">
        <v>182</v>
      </c>
      <c r="M61" s="12" t="s">
        <v>152</v>
      </c>
      <c r="N61" s="12" t="s">
        <v>882</v>
      </c>
      <c r="O61" s="12" t="s">
        <v>160</v>
      </c>
      <c r="P61" s="12" t="s">
        <v>137</v>
      </c>
      <c r="Q61" s="7" t="str">
        <f t="shared" si="4"/>
        <v>08AL_CESP</v>
      </c>
      <c r="R61" s="5"/>
      <c r="S61" s="5"/>
      <c r="T61" s="5"/>
      <c r="U61" s="5"/>
      <c r="V61" s="5"/>
      <c r="W61" s="5"/>
      <c r="X61" s="5"/>
      <c r="Y61" s="5"/>
      <c r="Z61" s="5"/>
    </row>
    <row r="62" spans="1:26" ht="191.25" x14ac:dyDescent="0.25">
      <c r="A62" s="16" t="s">
        <v>183</v>
      </c>
      <c r="B62" s="16" t="s">
        <v>184</v>
      </c>
      <c r="C62" s="16" t="s">
        <v>185</v>
      </c>
      <c r="D62" s="16" t="s">
        <v>186</v>
      </c>
      <c r="E62" s="16" t="s">
        <v>187</v>
      </c>
      <c r="F62" s="16" t="s">
        <v>188</v>
      </c>
      <c r="G62" s="16" t="s">
        <v>189</v>
      </c>
      <c r="H62" s="16" t="s">
        <v>190</v>
      </c>
      <c r="I62" s="16" t="s">
        <v>191</v>
      </c>
      <c r="J62" s="16" t="s">
        <v>192</v>
      </c>
      <c r="K62" s="16" t="s">
        <v>27</v>
      </c>
      <c r="L62" s="16" t="s">
        <v>193</v>
      </c>
      <c r="M62" s="16" t="s">
        <v>158</v>
      </c>
      <c r="N62" s="16" t="s">
        <v>194</v>
      </c>
      <c r="O62" s="16" t="s">
        <v>195</v>
      </c>
      <c r="P62" s="16" t="s">
        <v>196</v>
      </c>
      <c r="Q62" s="8" t="str">
        <f>HYPERLINK("https://drive.google.com/file/d/1-0zKqAoMI7uDNmtlHCFtZqwgtaEhG3_4/view?usp=sharing","01SL_APCI")</f>
        <v>01SL_APCI</v>
      </c>
      <c r="R62" s="5"/>
      <c r="S62" s="5"/>
      <c r="T62" s="5"/>
      <c r="U62" s="5"/>
      <c r="V62" s="5"/>
      <c r="W62" s="5"/>
      <c r="X62" s="5"/>
      <c r="Y62" s="5"/>
      <c r="Z62" s="5"/>
    </row>
    <row r="63" spans="1:26" ht="204" x14ac:dyDescent="0.25">
      <c r="A63" s="16" t="s">
        <v>183</v>
      </c>
      <c r="B63" s="16" t="s">
        <v>184</v>
      </c>
      <c r="C63" s="16" t="s">
        <v>185</v>
      </c>
      <c r="D63" s="16" t="s">
        <v>186</v>
      </c>
      <c r="E63" s="16" t="s">
        <v>187</v>
      </c>
      <c r="F63" s="16" t="s">
        <v>188</v>
      </c>
      <c r="G63" s="16" t="s">
        <v>189</v>
      </c>
      <c r="H63" s="16" t="s">
        <v>197</v>
      </c>
      <c r="I63" s="16" t="s">
        <v>198</v>
      </c>
      <c r="J63" s="16" t="s">
        <v>883</v>
      </c>
      <c r="K63" s="16" t="s">
        <v>161</v>
      </c>
      <c r="L63" s="16"/>
      <c r="M63" s="16"/>
      <c r="N63" s="16" t="s">
        <v>200</v>
      </c>
      <c r="O63" s="16" t="s">
        <v>201</v>
      </c>
      <c r="P63" s="16" t="s">
        <v>196</v>
      </c>
      <c r="Q63" s="4" t="str">
        <f>HYPERLINK("https://drive.google.com/file/d/1CL7LfZa07cjQMr_DA46bY3BSAzozcN-D/view?usp=sharing","02SL_PPLAS")</f>
        <v>02SL_PPLAS</v>
      </c>
      <c r="R63" s="5"/>
      <c r="S63" s="5"/>
      <c r="T63" s="5"/>
      <c r="U63" s="5"/>
      <c r="V63" s="5"/>
      <c r="W63" s="5"/>
      <c r="X63" s="5"/>
      <c r="Y63" s="5"/>
      <c r="Z63" s="5"/>
    </row>
    <row r="64" spans="1:26" ht="89.25" x14ac:dyDescent="0.25">
      <c r="A64" s="16" t="s">
        <v>183</v>
      </c>
      <c r="B64" s="16" t="s">
        <v>184</v>
      </c>
      <c r="C64" s="16" t="s">
        <v>185</v>
      </c>
      <c r="D64" s="16" t="s">
        <v>186</v>
      </c>
      <c r="E64" s="16" t="s">
        <v>187</v>
      </c>
      <c r="F64" s="16" t="s">
        <v>188</v>
      </c>
      <c r="G64" s="16" t="s">
        <v>189</v>
      </c>
      <c r="H64" s="16" t="s">
        <v>202</v>
      </c>
      <c r="I64" s="16" t="s">
        <v>203</v>
      </c>
      <c r="J64" s="16" t="s">
        <v>204</v>
      </c>
      <c r="K64" s="16" t="s">
        <v>161</v>
      </c>
      <c r="L64" s="16" t="s">
        <v>205</v>
      </c>
      <c r="M64" s="16" t="s">
        <v>158</v>
      </c>
      <c r="N64" s="16" t="s">
        <v>206</v>
      </c>
      <c r="O64" s="16" t="s">
        <v>884</v>
      </c>
      <c r="P64" s="16" t="s">
        <v>196</v>
      </c>
      <c r="Q64" s="8" t="str">
        <f>HYPERLINK("https://drive.google.com/file/d/1npDAhosHwMejPbhfLjU-QjGd4mJCikdK/view?usp=sharing","03SL_PPLSM")</f>
        <v>03SL_PPLSM</v>
      </c>
      <c r="R64" s="5"/>
      <c r="S64" s="5"/>
      <c r="T64" s="5"/>
      <c r="U64" s="5"/>
      <c r="V64" s="5"/>
      <c r="W64" s="5"/>
      <c r="X64" s="5"/>
      <c r="Y64" s="5"/>
      <c r="Z64" s="5"/>
    </row>
    <row r="65" spans="1:26" ht="153" x14ac:dyDescent="0.25">
      <c r="A65" s="16" t="s">
        <v>183</v>
      </c>
      <c r="B65" s="16" t="s">
        <v>184</v>
      </c>
      <c r="C65" s="16" t="s">
        <v>185</v>
      </c>
      <c r="D65" s="16" t="s">
        <v>186</v>
      </c>
      <c r="E65" s="16" t="s">
        <v>187</v>
      </c>
      <c r="F65" s="16" t="s">
        <v>188</v>
      </c>
      <c r="G65" s="16" t="s">
        <v>189</v>
      </c>
      <c r="H65" s="16" t="s">
        <v>207</v>
      </c>
      <c r="I65" s="16" t="s">
        <v>208</v>
      </c>
      <c r="J65" s="16" t="s">
        <v>209</v>
      </c>
      <c r="K65" s="16" t="s">
        <v>161</v>
      </c>
      <c r="L65" s="16" t="s">
        <v>210</v>
      </c>
      <c r="M65" s="16" t="s">
        <v>152</v>
      </c>
      <c r="N65" s="16" t="s">
        <v>211</v>
      </c>
      <c r="O65" s="16" t="s">
        <v>885</v>
      </c>
      <c r="P65" s="16" t="s">
        <v>196</v>
      </c>
      <c r="Q65" s="4" t="str">
        <f t="shared" ref="Q65:Q67" si="5">HYPERLINK("https://drive.google.com/file/d/1BFXnRCEV6TQCRLninuWGjHknLxHskWhF/view?usp=sharing","04SL_EMI")</f>
        <v>04SL_EMI</v>
      </c>
      <c r="R65" s="5"/>
      <c r="S65" s="5"/>
      <c r="T65" s="5"/>
      <c r="U65" s="5"/>
      <c r="V65" s="5"/>
      <c r="W65" s="5"/>
      <c r="X65" s="5"/>
      <c r="Y65" s="5"/>
      <c r="Z65" s="5"/>
    </row>
    <row r="66" spans="1:26" ht="153" x14ac:dyDescent="0.25">
      <c r="A66" s="16" t="s">
        <v>183</v>
      </c>
      <c r="B66" s="16" t="s">
        <v>184</v>
      </c>
      <c r="C66" s="16" t="s">
        <v>185</v>
      </c>
      <c r="D66" s="16" t="s">
        <v>186</v>
      </c>
      <c r="E66" s="16" t="s">
        <v>187</v>
      </c>
      <c r="F66" s="16" t="s">
        <v>188</v>
      </c>
      <c r="G66" s="16" t="s">
        <v>189</v>
      </c>
      <c r="H66" s="16" t="s">
        <v>207</v>
      </c>
      <c r="I66" s="16" t="s">
        <v>208</v>
      </c>
      <c r="J66" s="16" t="s">
        <v>209</v>
      </c>
      <c r="K66" s="16" t="s">
        <v>161</v>
      </c>
      <c r="L66" s="16" t="s">
        <v>886</v>
      </c>
      <c r="M66" s="16" t="s">
        <v>152</v>
      </c>
      <c r="N66" s="16" t="s">
        <v>211</v>
      </c>
      <c r="O66" s="16" t="s">
        <v>885</v>
      </c>
      <c r="P66" s="16" t="s">
        <v>196</v>
      </c>
      <c r="Q66" s="4" t="str">
        <f t="shared" si="5"/>
        <v>04SL_EMI</v>
      </c>
      <c r="R66" s="5"/>
      <c r="S66" s="5"/>
      <c r="T66" s="5"/>
      <c r="U66" s="5"/>
      <c r="V66" s="5"/>
      <c r="W66" s="5"/>
      <c r="X66" s="5"/>
      <c r="Y66" s="5"/>
      <c r="Z66" s="5"/>
    </row>
    <row r="67" spans="1:26" ht="153" x14ac:dyDescent="0.25">
      <c r="A67" s="16" t="s">
        <v>183</v>
      </c>
      <c r="B67" s="16" t="s">
        <v>184</v>
      </c>
      <c r="C67" s="16" t="s">
        <v>185</v>
      </c>
      <c r="D67" s="16" t="s">
        <v>186</v>
      </c>
      <c r="E67" s="16" t="s">
        <v>187</v>
      </c>
      <c r="F67" s="16" t="s">
        <v>188</v>
      </c>
      <c r="G67" s="16" t="s">
        <v>189</v>
      </c>
      <c r="H67" s="16" t="s">
        <v>207</v>
      </c>
      <c r="I67" s="16" t="s">
        <v>208</v>
      </c>
      <c r="J67" s="16" t="s">
        <v>209</v>
      </c>
      <c r="K67" s="16" t="s">
        <v>161</v>
      </c>
      <c r="L67" s="16" t="s">
        <v>213</v>
      </c>
      <c r="M67" s="16" t="s">
        <v>152</v>
      </c>
      <c r="N67" s="16" t="s">
        <v>211</v>
      </c>
      <c r="O67" s="16" t="s">
        <v>885</v>
      </c>
      <c r="P67" s="16" t="s">
        <v>196</v>
      </c>
      <c r="Q67" s="4" t="str">
        <f t="shared" si="5"/>
        <v>04SL_EMI</v>
      </c>
      <c r="R67" s="5"/>
      <c r="S67" s="5"/>
      <c r="T67" s="5"/>
      <c r="U67" s="5"/>
      <c r="V67" s="5"/>
      <c r="W67" s="5"/>
      <c r="X67" s="5"/>
      <c r="Y67" s="5"/>
      <c r="Z67" s="5"/>
    </row>
    <row r="68" spans="1:26" ht="127.5" x14ac:dyDescent="0.25">
      <c r="A68" s="16" t="s">
        <v>183</v>
      </c>
      <c r="B68" s="16" t="s">
        <v>184</v>
      </c>
      <c r="C68" s="16" t="s">
        <v>185</v>
      </c>
      <c r="D68" s="16" t="s">
        <v>186</v>
      </c>
      <c r="E68" s="16" t="s">
        <v>187</v>
      </c>
      <c r="F68" s="16" t="s">
        <v>188</v>
      </c>
      <c r="G68" s="16" t="s">
        <v>189</v>
      </c>
      <c r="H68" s="16" t="s">
        <v>214</v>
      </c>
      <c r="I68" s="16" t="s">
        <v>215</v>
      </c>
      <c r="J68" s="16" t="s">
        <v>216</v>
      </c>
      <c r="K68" s="16" t="s">
        <v>134</v>
      </c>
      <c r="L68" s="16" t="s">
        <v>217</v>
      </c>
      <c r="M68" s="16" t="s">
        <v>134</v>
      </c>
      <c r="N68" s="16" t="s">
        <v>218</v>
      </c>
      <c r="O68" s="16" t="s">
        <v>219</v>
      </c>
      <c r="P68" s="16" t="s">
        <v>196</v>
      </c>
      <c r="Q68" s="4" t="str">
        <f t="shared" ref="Q68:Q69" si="6">HYPERLINK("https://drive.google.com/file/d/1uaHgJd03NJCmdap9epQn8-j_A_hmLPl2/view?usp=sharing","05SL_MPLF")</f>
        <v>05SL_MPLF</v>
      </c>
      <c r="R68" s="5"/>
      <c r="S68" s="5"/>
      <c r="T68" s="5"/>
      <c r="U68" s="5"/>
      <c r="V68" s="5"/>
      <c r="W68" s="5"/>
      <c r="X68" s="5"/>
      <c r="Y68" s="5"/>
      <c r="Z68" s="5"/>
    </row>
    <row r="69" spans="1:26" ht="127.5" x14ac:dyDescent="0.25">
      <c r="A69" s="16" t="s">
        <v>183</v>
      </c>
      <c r="B69" s="16" t="s">
        <v>184</v>
      </c>
      <c r="C69" s="16" t="s">
        <v>185</v>
      </c>
      <c r="D69" s="16" t="s">
        <v>186</v>
      </c>
      <c r="E69" s="16" t="s">
        <v>187</v>
      </c>
      <c r="F69" s="16" t="s">
        <v>188</v>
      </c>
      <c r="G69" s="16" t="s">
        <v>189</v>
      </c>
      <c r="H69" s="16" t="s">
        <v>214</v>
      </c>
      <c r="I69" s="16" t="s">
        <v>215</v>
      </c>
      <c r="J69" s="16" t="s">
        <v>216</v>
      </c>
      <c r="K69" s="16" t="s">
        <v>134</v>
      </c>
      <c r="L69" s="16" t="s">
        <v>220</v>
      </c>
      <c r="M69" s="16" t="s">
        <v>134</v>
      </c>
      <c r="N69" s="16" t="s">
        <v>218</v>
      </c>
      <c r="O69" s="16" t="s">
        <v>219</v>
      </c>
      <c r="P69" s="16" t="s">
        <v>196</v>
      </c>
      <c r="Q69" s="4" t="str">
        <f t="shared" si="6"/>
        <v>05SL_MPLF</v>
      </c>
      <c r="R69" s="5"/>
      <c r="S69" s="5"/>
      <c r="T69" s="5"/>
      <c r="U69" s="5"/>
      <c r="V69" s="5"/>
      <c r="W69" s="5"/>
      <c r="X69" s="5"/>
      <c r="Y69" s="5"/>
      <c r="Z69" s="5"/>
    </row>
    <row r="70" spans="1:26" ht="204" x14ac:dyDescent="0.25">
      <c r="A70" s="16" t="s">
        <v>183</v>
      </c>
      <c r="B70" s="16" t="s">
        <v>184</v>
      </c>
      <c r="C70" s="16" t="s">
        <v>185</v>
      </c>
      <c r="D70" s="16" t="s">
        <v>186</v>
      </c>
      <c r="E70" s="16" t="s">
        <v>187</v>
      </c>
      <c r="F70" s="16" t="s">
        <v>188</v>
      </c>
      <c r="G70" s="16" t="s">
        <v>189</v>
      </c>
      <c r="H70" s="16" t="s">
        <v>221</v>
      </c>
      <c r="I70" s="16" t="s">
        <v>887</v>
      </c>
      <c r="J70" s="16" t="s">
        <v>223</v>
      </c>
      <c r="K70" s="16" t="s">
        <v>134</v>
      </c>
      <c r="L70" s="16" t="s">
        <v>224</v>
      </c>
      <c r="M70" s="16" t="s">
        <v>158</v>
      </c>
      <c r="N70" s="16" t="s">
        <v>888</v>
      </c>
      <c r="O70" s="16" t="s">
        <v>225</v>
      </c>
      <c r="P70" s="16" t="s">
        <v>196</v>
      </c>
      <c r="Q70" s="8" t="str">
        <f t="shared" ref="Q70:Q71" si="7">HYPERLINK("https://drive.google.com/file/d/1YYOexEHKvQsublkIGOwmMDUHELenbaKL/view?usp=sharing","06SL_MEMP")</f>
        <v>06SL_MEMP</v>
      </c>
      <c r="R70" s="5"/>
      <c r="S70" s="5"/>
      <c r="T70" s="5"/>
      <c r="U70" s="5"/>
      <c r="V70" s="5"/>
      <c r="W70" s="5"/>
      <c r="X70" s="5"/>
      <c r="Y70" s="5"/>
      <c r="Z70" s="5"/>
    </row>
    <row r="71" spans="1:26" ht="204" x14ac:dyDescent="0.25">
      <c r="A71" s="16" t="s">
        <v>183</v>
      </c>
      <c r="B71" s="16" t="s">
        <v>184</v>
      </c>
      <c r="C71" s="16" t="s">
        <v>185</v>
      </c>
      <c r="D71" s="16" t="s">
        <v>186</v>
      </c>
      <c r="E71" s="16" t="s">
        <v>187</v>
      </c>
      <c r="F71" s="16" t="s">
        <v>188</v>
      </c>
      <c r="G71" s="16" t="s">
        <v>189</v>
      </c>
      <c r="H71" s="16" t="s">
        <v>221</v>
      </c>
      <c r="I71" s="16" t="s">
        <v>887</v>
      </c>
      <c r="J71" s="16" t="s">
        <v>223</v>
      </c>
      <c r="K71" s="16" t="s">
        <v>134</v>
      </c>
      <c r="L71" s="16" t="s">
        <v>205</v>
      </c>
      <c r="M71" s="16" t="s">
        <v>134</v>
      </c>
      <c r="N71" s="16" t="s">
        <v>888</v>
      </c>
      <c r="O71" s="16" t="s">
        <v>225</v>
      </c>
      <c r="P71" s="16" t="s">
        <v>196</v>
      </c>
      <c r="Q71" s="8" t="str">
        <f t="shared" si="7"/>
        <v>06SL_MEMP</v>
      </c>
      <c r="R71" s="5"/>
      <c r="S71" s="5"/>
      <c r="T71" s="5"/>
      <c r="U71" s="5"/>
      <c r="V71" s="5"/>
      <c r="W71" s="5"/>
      <c r="X71" s="5"/>
      <c r="Y71" s="5"/>
      <c r="Z71" s="5"/>
    </row>
    <row r="72" spans="1:26" ht="102" x14ac:dyDescent="0.25">
      <c r="A72" s="16" t="s">
        <v>183</v>
      </c>
      <c r="B72" s="16" t="s">
        <v>184</v>
      </c>
      <c r="C72" s="16" t="s">
        <v>185</v>
      </c>
      <c r="D72" s="16" t="s">
        <v>186</v>
      </c>
      <c r="E72" s="16" t="s">
        <v>187</v>
      </c>
      <c r="F72" s="16" t="s">
        <v>188</v>
      </c>
      <c r="G72" s="16" t="s">
        <v>189</v>
      </c>
      <c r="H72" s="16" t="s">
        <v>889</v>
      </c>
      <c r="I72" s="16" t="s">
        <v>226</v>
      </c>
      <c r="J72" s="16" t="s">
        <v>227</v>
      </c>
      <c r="K72" s="16" t="s">
        <v>134</v>
      </c>
      <c r="L72" s="16"/>
      <c r="M72" s="16"/>
      <c r="N72" s="16" t="s">
        <v>890</v>
      </c>
      <c r="O72" s="16" t="s">
        <v>891</v>
      </c>
      <c r="P72" s="16" t="s">
        <v>196</v>
      </c>
      <c r="Q72" s="8" t="str">
        <f>HYPERLINK("https://drive.google.com/file/d/1ItaNRIUii2Pi8lNhdvmMdIO3dkqR4pda/view?usp=sharing","07SL_PPLSM")</f>
        <v>07SL_PPLSM</v>
      </c>
      <c r="R72" s="5"/>
      <c r="S72" s="5"/>
      <c r="T72" s="5"/>
      <c r="U72" s="5"/>
      <c r="V72" s="5"/>
      <c r="W72" s="5"/>
      <c r="X72" s="5"/>
      <c r="Y72" s="5"/>
      <c r="Z72" s="5"/>
    </row>
    <row r="73" spans="1:26" ht="127.5" x14ac:dyDescent="0.25">
      <c r="A73" s="16" t="s">
        <v>183</v>
      </c>
      <c r="B73" s="16" t="s">
        <v>184</v>
      </c>
      <c r="C73" s="16" t="s">
        <v>185</v>
      </c>
      <c r="D73" s="16" t="s">
        <v>186</v>
      </c>
      <c r="E73" s="16" t="s">
        <v>187</v>
      </c>
      <c r="F73" s="16" t="s">
        <v>188</v>
      </c>
      <c r="G73" s="16" t="s">
        <v>189</v>
      </c>
      <c r="H73" s="16" t="s">
        <v>228</v>
      </c>
      <c r="I73" s="16" t="s">
        <v>229</v>
      </c>
      <c r="J73" s="16" t="s">
        <v>230</v>
      </c>
      <c r="K73" s="16" t="s">
        <v>134</v>
      </c>
      <c r="L73" s="16" t="s">
        <v>893</v>
      </c>
      <c r="M73" s="16" t="s">
        <v>902</v>
      </c>
      <c r="N73" s="16" t="s">
        <v>903</v>
      </c>
      <c r="O73" s="16" t="s">
        <v>232</v>
      </c>
      <c r="P73" s="16" t="s">
        <v>196</v>
      </c>
      <c r="Q73" s="4" t="str">
        <f>HYPERLINK("https://drive.google.com/file/d/1zQDNrgifN44JIzKuemikVvhuaBOzs_ge/view?usp=sharing","08SL_PPLPM")</f>
        <v>08SL_PPLPM</v>
      </c>
      <c r="R73" s="5"/>
      <c r="S73" s="5"/>
      <c r="T73" s="5"/>
      <c r="U73" s="5"/>
      <c r="V73" s="5"/>
      <c r="W73" s="5"/>
      <c r="X73" s="5"/>
      <c r="Y73" s="5"/>
      <c r="Z73" s="5"/>
    </row>
    <row r="74" spans="1:26" ht="76.5" x14ac:dyDescent="0.25">
      <c r="A74" s="16" t="s">
        <v>183</v>
      </c>
      <c r="B74" s="16" t="s">
        <v>184</v>
      </c>
      <c r="C74" s="16" t="s">
        <v>185</v>
      </c>
      <c r="D74" s="16" t="s">
        <v>186</v>
      </c>
      <c r="E74" s="16" t="s">
        <v>187</v>
      </c>
      <c r="F74" s="16" t="s">
        <v>188</v>
      </c>
      <c r="G74" s="16" t="s">
        <v>189</v>
      </c>
      <c r="H74" s="16" t="s">
        <v>233</v>
      </c>
      <c r="I74" s="16" t="s">
        <v>234</v>
      </c>
      <c r="J74" s="16" t="s">
        <v>235</v>
      </c>
      <c r="K74" s="16" t="s">
        <v>134</v>
      </c>
      <c r="L74" s="16" t="s">
        <v>236</v>
      </c>
      <c r="M74" s="16" t="s">
        <v>134</v>
      </c>
      <c r="N74" s="16" t="s">
        <v>237</v>
      </c>
      <c r="O74" s="16" t="s">
        <v>904</v>
      </c>
      <c r="P74" s="16" t="s">
        <v>196</v>
      </c>
      <c r="Q74" s="4" t="str">
        <f>HYPERLINK("https://drive.google.com/file/d/10F815AXGvxoWTsFmUuEbaw3lGwHG2nDv/view?usp=sharing","09SL_PPLMG")</f>
        <v>09SL_PPLMG</v>
      </c>
      <c r="R74" s="5"/>
      <c r="S74" s="5"/>
      <c r="T74" s="5"/>
      <c r="U74" s="5"/>
      <c r="V74" s="5"/>
      <c r="W74" s="5"/>
      <c r="X74" s="5"/>
      <c r="Y74" s="5"/>
      <c r="Z74" s="5"/>
    </row>
    <row r="75" spans="1:26" ht="76.5" x14ac:dyDescent="0.25">
      <c r="A75" s="16" t="s">
        <v>183</v>
      </c>
      <c r="B75" s="16" t="s">
        <v>184</v>
      </c>
      <c r="C75" s="16" t="s">
        <v>185</v>
      </c>
      <c r="D75" s="16" t="s">
        <v>186</v>
      </c>
      <c r="E75" s="16" t="s">
        <v>187</v>
      </c>
      <c r="F75" s="16" t="s">
        <v>188</v>
      </c>
      <c r="G75" s="16" t="s">
        <v>189</v>
      </c>
      <c r="H75" s="16" t="s">
        <v>233</v>
      </c>
      <c r="I75" s="16" t="s">
        <v>234</v>
      </c>
      <c r="J75" s="16" t="s">
        <v>235</v>
      </c>
      <c r="K75" s="16" t="s">
        <v>134</v>
      </c>
      <c r="L75" s="16" t="s">
        <v>905</v>
      </c>
      <c r="M75" s="16" t="s">
        <v>134</v>
      </c>
      <c r="N75" s="16" t="s">
        <v>237</v>
      </c>
      <c r="O75" s="16" t="s">
        <v>904</v>
      </c>
      <c r="P75" s="16" t="s">
        <v>196</v>
      </c>
      <c r="Q75" s="4" t="str">
        <f>HYPERLINK("https://drive.google.com/file/d/10F815AXGvxoWTsFmUuEbaw3lGwHG2nDv/view?usp=sharing","09SL_PPLMG")</f>
        <v>09SL_PPLMG</v>
      </c>
      <c r="R75" s="5"/>
      <c r="S75" s="5"/>
      <c r="T75" s="5"/>
      <c r="U75" s="5"/>
      <c r="V75" s="5"/>
      <c r="W75" s="5"/>
      <c r="X75" s="5"/>
      <c r="Y75" s="5"/>
      <c r="Z75" s="5"/>
    </row>
    <row r="76" spans="1:26" ht="102" x14ac:dyDescent="0.25">
      <c r="A76" s="16" t="s">
        <v>183</v>
      </c>
      <c r="B76" s="16" t="s">
        <v>184</v>
      </c>
      <c r="C76" s="16" t="s">
        <v>185</v>
      </c>
      <c r="D76" s="16" t="s">
        <v>186</v>
      </c>
      <c r="E76" s="16" t="s">
        <v>187</v>
      </c>
      <c r="F76" s="16" t="s">
        <v>188</v>
      </c>
      <c r="G76" s="16" t="s">
        <v>189</v>
      </c>
      <c r="H76" s="16" t="s">
        <v>233</v>
      </c>
      <c r="I76" s="16" t="s">
        <v>239</v>
      </c>
      <c r="J76" s="16" t="s">
        <v>240</v>
      </c>
      <c r="K76" s="16" t="s">
        <v>134</v>
      </c>
      <c r="L76" s="16" t="s">
        <v>236</v>
      </c>
      <c r="M76" s="16" t="s">
        <v>134</v>
      </c>
      <c r="N76" s="16" t="s">
        <v>241</v>
      </c>
      <c r="O76" s="16" t="s">
        <v>904</v>
      </c>
      <c r="P76" s="16" t="s">
        <v>196</v>
      </c>
      <c r="Q76" s="8" t="str">
        <f>HYPERLINK("https://drive.google.com/file/d/1zqnwMI6B0NzsRTE5fwypeLXn-bhDBKCp/view?usp=sharing","10SL_PPLMG3")</f>
        <v>10SL_PPLMG3</v>
      </c>
      <c r="R76" s="5"/>
      <c r="S76" s="5"/>
      <c r="T76" s="5"/>
      <c r="U76" s="5"/>
      <c r="V76" s="5"/>
      <c r="W76" s="5"/>
      <c r="X76" s="5"/>
      <c r="Y76" s="5"/>
      <c r="Z76" s="5"/>
    </row>
    <row r="77" spans="1:26" ht="102" x14ac:dyDescent="0.25">
      <c r="A77" s="16" t="s">
        <v>183</v>
      </c>
      <c r="B77" s="16" t="s">
        <v>184</v>
      </c>
      <c r="C77" s="16" t="s">
        <v>185</v>
      </c>
      <c r="D77" s="16" t="s">
        <v>186</v>
      </c>
      <c r="E77" s="16" t="s">
        <v>187</v>
      </c>
      <c r="F77" s="16" t="s">
        <v>188</v>
      </c>
      <c r="G77" s="16" t="s">
        <v>189</v>
      </c>
      <c r="H77" s="16" t="s">
        <v>242</v>
      </c>
      <c r="I77" s="16" t="s">
        <v>243</v>
      </c>
      <c r="J77" s="16" t="s">
        <v>244</v>
      </c>
      <c r="K77" s="16" t="s">
        <v>27</v>
      </c>
      <c r="L77" s="16" t="s">
        <v>245</v>
      </c>
      <c r="M77" s="16" t="s">
        <v>246</v>
      </c>
      <c r="N77" s="16" t="s">
        <v>242</v>
      </c>
      <c r="O77" s="16" t="s">
        <v>904</v>
      </c>
      <c r="P77" s="16" t="s">
        <v>196</v>
      </c>
      <c r="Q77" s="4" t="str">
        <f t="shared" ref="Q77:Q83" si="8">HYPERLINK("https://drive.google.com/file/d/1nSu_QR3U7QNx4A5Al9svZ4oedNB71EGI/view?usp=sharing","11SL_PAESA")</f>
        <v>11SL_PAESA</v>
      </c>
      <c r="R77" s="5"/>
      <c r="S77" s="5"/>
      <c r="T77" s="5"/>
      <c r="U77" s="5"/>
      <c r="V77" s="5"/>
      <c r="W77" s="5"/>
      <c r="X77" s="5"/>
      <c r="Y77" s="5"/>
      <c r="Z77" s="5"/>
    </row>
    <row r="78" spans="1:26" ht="63.75" x14ac:dyDescent="0.25">
      <c r="A78" s="16" t="s">
        <v>183</v>
      </c>
      <c r="B78" s="16" t="s">
        <v>184</v>
      </c>
      <c r="C78" s="16" t="s">
        <v>185</v>
      </c>
      <c r="D78" s="16" t="s">
        <v>186</v>
      </c>
      <c r="E78" s="16" t="s">
        <v>187</v>
      </c>
      <c r="F78" s="16" t="s">
        <v>188</v>
      </c>
      <c r="G78" s="16" t="s">
        <v>189</v>
      </c>
      <c r="H78" s="16" t="s">
        <v>242</v>
      </c>
      <c r="I78" s="16" t="s">
        <v>243</v>
      </c>
      <c r="J78" s="16" t="s">
        <v>244</v>
      </c>
      <c r="K78" s="16" t="s">
        <v>27</v>
      </c>
      <c r="L78" s="16" t="s">
        <v>247</v>
      </c>
      <c r="M78" s="16" t="s">
        <v>134</v>
      </c>
      <c r="N78" s="16" t="s">
        <v>242</v>
      </c>
      <c r="O78" s="16" t="s">
        <v>904</v>
      </c>
      <c r="P78" s="16" t="s">
        <v>196</v>
      </c>
      <c r="Q78" s="4" t="str">
        <f t="shared" si="8"/>
        <v>11SL_PAESA</v>
      </c>
      <c r="R78" s="5"/>
      <c r="S78" s="5"/>
      <c r="T78" s="5"/>
      <c r="U78" s="5"/>
      <c r="V78" s="5"/>
      <c r="W78" s="5"/>
      <c r="X78" s="5"/>
      <c r="Y78" s="5"/>
      <c r="Z78" s="5"/>
    </row>
    <row r="79" spans="1:26" ht="63.75" x14ac:dyDescent="0.25">
      <c r="A79" s="16" t="s">
        <v>183</v>
      </c>
      <c r="B79" s="16" t="s">
        <v>184</v>
      </c>
      <c r="C79" s="16" t="s">
        <v>185</v>
      </c>
      <c r="D79" s="16" t="s">
        <v>186</v>
      </c>
      <c r="E79" s="16" t="s">
        <v>187</v>
      </c>
      <c r="F79" s="16" t="s">
        <v>188</v>
      </c>
      <c r="G79" s="16" t="s">
        <v>189</v>
      </c>
      <c r="H79" s="16" t="s">
        <v>242</v>
      </c>
      <c r="I79" s="16" t="s">
        <v>243</v>
      </c>
      <c r="J79" s="16" t="s">
        <v>244</v>
      </c>
      <c r="K79" s="16" t="s">
        <v>27</v>
      </c>
      <c r="L79" s="16" t="s">
        <v>248</v>
      </c>
      <c r="M79" s="16" t="s">
        <v>152</v>
      </c>
      <c r="N79" s="16" t="s">
        <v>242</v>
      </c>
      <c r="O79" s="16" t="s">
        <v>904</v>
      </c>
      <c r="P79" s="16" t="s">
        <v>196</v>
      </c>
      <c r="Q79" s="4" t="str">
        <f t="shared" si="8"/>
        <v>11SL_PAESA</v>
      </c>
      <c r="R79" s="5"/>
      <c r="S79" s="5"/>
      <c r="T79" s="5"/>
      <c r="U79" s="5"/>
      <c r="V79" s="5"/>
      <c r="W79" s="5"/>
      <c r="X79" s="5"/>
      <c r="Y79" s="5"/>
      <c r="Z79" s="5"/>
    </row>
    <row r="80" spans="1:26" ht="63.75" x14ac:dyDescent="0.25">
      <c r="A80" s="16" t="s">
        <v>183</v>
      </c>
      <c r="B80" s="16" t="s">
        <v>184</v>
      </c>
      <c r="C80" s="16" t="s">
        <v>185</v>
      </c>
      <c r="D80" s="16" t="s">
        <v>186</v>
      </c>
      <c r="E80" s="16" t="s">
        <v>187</v>
      </c>
      <c r="F80" s="16" t="s">
        <v>188</v>
      </c>
      <c r="G80" s="16" t="s">
        <v>189</v>
      </c>
      <c r="H80" s="16" t="s">
        <v>242</v>
      </c>
      <c r="I80" s="16" t="s">
        <v>243</v>
      </c>
      <c r="J80" s="16" t="s">
        <v>244</v>
      </c>
      <c r="K80" s="16" t="s">
        <v>27</v>
      </c>
      <c r="L80" s="16" t="s">
        <v>249</v>
      </c>
      <c r="M80" s="16" t="s">
        <v>27</v>
      </c>
      <c r="N80" s="16" t="s">
        <v>242</v>
      </c>
      <c r="O80" s="16" t="s">
        <v>904</v>
      </c>
      <c r="P80" s="16" t="s">
        <v>196</v>
      </c>
      <c r="Q80" s="4" t="str">
        <f t="shared" si="8"/>
        <v>11SL_PAESA</v>
      </c>
      <c r="R80" s="5"/>
      <c r="S80" s="5"/>
      <c r="T80" s="5"/>
      <c r="U80" s="5"/>
      <c r="V80" s="5"/>
      <c r="W80" s="5"/>
      <c r="X80" s="5"/>
      <c r="Y80" s="5"/>
      <c r="Z80" s="5"/>
    </row>
    <row r="81" spans="1:26" ht="63.75" x14ac:dyDescent="0.25">
      <c r="A81" s="16" t="s">
        <v>183</v>
      </c>
      <c r="B81" s="16" t="s">
        <v>184</v>
      </c>
      <c r="C81" s="16" t="s">
        <v>185</v>
      </c>
      <c r="D81" s="16" t="s">
        <v>186</v>
      </c>
      <c r="E81" s="16" t="s">
        <v>187</v>
      </c>
      <c r="F81" s="16" t="s">
        <v>188</v>
      </c>
      <c r="G81" s="16" t="s">
        <v>189</v>
      </c>
      <c r="H81" s="16" t="s">
        <v>242</v>
      </c>
      <c r="I81" s="16" t="s">
        <v>243</v>
      </c>
      <c r="J81" s="16" t="s">
        <v>244</v>
      </c>
      <c r="K81" s="16" t="s">
        <v>27</v>
      </c>
      <c r="L81" s="16" t="s">
        <v>250</v>
      </c>
      <c r="M81" s="16" t="s">
        <v>152</v>
      </c>
      <c r="N81" s="16" t="s">
        <v>242</v>
      </c>
      <c r="O81" s="16" t="s">
        <v>904</v>
      </c>
      <c r="P81" s="16" t="s">
        <v>196</v>
      </c>
      <c r="Q81" s="4" t="str">
        <f t="shared" si="8"/>
        <v>11SL_PAESA</v>
      </c>
      <c r="R81" s="5"/>
      <c r="S81" s="5"/>
      <c r="T81" s="5"/>
      <c r="U81" s="5"/>
      <c r="V81" s="5"/>
      <c r="W81" s="5"/>
      <c r="X81" s="5"/>
      <c r="Y81" s="5"/>
      <c r="Z81" s="5"/>
    </row>
    <row r="82" spans="1:26" ht="89.25" x14ac:dyDescent="0.25">
      <c r="A82" s="16" t="s">
        <v>183</v>
      </c>
      <c r="B82" s="16" t="s">
        <v>184</v>
      </c>
      <c r="C82" s="16" t="s">
        <v>185</v>
      </c>
      <c r="D82" s="16" t="s">
        <v>186</v>
      </c>
      <c r="E82" s="16" t="s">
        <v>187</v>
      </c>
      <c r="F82" s="16" t="s">
        <v>188</v>
      </c>
      <c r="G82" s="16" t="s">
        <v>189</v>
      </c>
      <c r="H82" s="16" t="s">
        <v>242</v>
      </c>
      <c r="I82" s="16" t="s">
        <v>243</v>
      </c>
      <c r="J82" s="16" t="s">
        <v>244</v>
      </c>
      <c r="K82" s="16" t="s">
        <v>27</v>
      </c>
      <c r="L82" s="16" t="s">
        <v>251</v>
      </c>
      <c r="M82" s="16" t="s">
        <v>27</v>
      </c>
      <c r="N82" s="16" t="s">
        <v>242</v>
      </c>
      <c r="O82" s="16" t="s">
        <v>904</v>
      </c>
      <c r="P82" s="16" t="s">
        <v>196</v>
      </c>
      <c r="Q82" s="4" t="str">
        <f t="shared" si="8"/>
        <v>11SL_PAESA</v>
      </c>
      <c r="R82" s="5"/>
      <c r="S82" s="5"/>
      <c r="T82" s="5"/>
      <c r="U82" s="5"/>
      <c r="V82" s="5"/>
      <c r="W82" s="5"/>
      <c r="X82" s="5"/>
      <c r="Y82" s="5"/>
      <c r="Z82" s="5"/>
    </row>
    <row r="83" spans="1:26" ht="63.75" x14ac:dyDescent="0.25">
      <c r="A83" s="16" t="s">
        <v>183</v>
      </c>
      <c r="B83" s="16" t="s">
        <v>184</v>
      </c>
      <c r="C83" s="16" t="s">
        <v>185</v>
      </c>
      <c r="D83" s="16" t="s">
        <v>186</v>
      </c>
      <c r="E83" s="16" t="s">
        <v>187</v>
      </c>
      <c r="F83" s="16" t="s">
        <v>188</v>
      </c>
      <c r="G83" s="16" t="s">
        <v>189</v>
      </c>
      <c r="H83" s="16" t="s">
        <v>242</v>
      </c>
      <c r="I83" s="16" t="s">
        <v>243</v>
      </c>
      <c r="J83" s="16" t="s">
        <v>244</v>
      </c>
      <c r="K83" s="16" t="s">
        <v>27</v>
      </c>
      <c r="L83" s="16" t="s">
        <v>909</v>
      </c>
      <c r="M83" s="16" t="s">
        <v>27</v>
      </c>
      <c r="N83" s="16" t="s">
        <v>242</v>
      </c>
      <c r="O83" s="16" t="s">
        <v>904</v>
      </c>
      <c r="P83" s="16" t="s">
        <v>196</v>
      </c>
      <c r="Q83" s="4" t="str">
        <f t="shared" si="8"/>
        <v>11SL_PAESA</v>
      </c>
      <c r="R83" s="5"/>
      <c r="S83" s="5"/>
      <c r="T83" s="5"/>
      <c r="U83" s="5"/>
      <c r="V83" s="5"/>
      <c r="W83" s="5"/>
      <c r="X83" s="5"/>
      <c r="Y83" s="5"/>
      <c r="Z83" s="5"/>
    </row>
    <row r="84" spans="1:26" ht="63.75" x14ac:dyDescent="0.25">
      <c r="A84" s="16" t="s">
        <v>183</v>
      </c>
      <c r="B84" s="16" t="s">
        <v>184</v>
      </c>
      <c r="C84" s="16" t="s">
        <v>185</v>
      </c>
      <c r="D84" s="16" t="s">
        <v>186</v>
      </c>
      <c r="E84" s="16" t="s">
        <v>187</v>
      </c>
      <c r="F84" s="16" t="s">
        <v>188</v>
      </c>
      <c r="G84" s="16" t="s">
        <v>189</v>
      </c>
      <c r="H84" s="16" t="s">
        <v>242</v>
      </c>
      <c r="I84" s="16" t="s">
        <v>253</v>
      </c>
      <c r="J84" s="16" t="s">
        <v>254</v>
      </c>
      <c r="K84" s="16" t="s">
        <v>134</v>
      </c>
      <c r="L84" s="16"/>
      <c r="M84" s="16"/>
      <c r="N84" s="16" t="s">
        <v>242</v>
      </c>
      <c r="O84" s="16" t="s">
        <v>904</v>
      </c>
      <c r="P84" s="16" t="s">
        <v>196</v>
      </c>
      <c r="Q84" s="4" t="str">
        <f>HYPERLINK("https://drive.google.com/file/d/1HoNYp83sBXnrQlnF4opE4TbjZUjNEpqK/view?usp=sharing","12SL_ASP")</f>
        <v>12SL_ASP</v>
      </c>
      <c r="R84" s="5"/>
      <c r="S84" s="5"/>
      <c r="T84" s="5"/>
      <c r="U84" s="5"/>
      <c r="V84" s="5"/>
      <c r="W84" s="5"/>
      <c r="X84" s="5"/>
      <c r="Y84" s="5"/>
      <c r="Z84" s="5"/>
    </row>
    <row r="85" spans="1:26" ht="89.25" x14ac:dyDescent="0.25">
      <c r="A85" s="16" t="s">
        <v>183</v>
      </c>
      <c r="B85" s="16" t="s">
        <v>184</v>
      </c>
      <c r="C85" s="16" t="s">
        <v>185</v>
      </c>
      <c r="D85" s="16" t="s">
        <v>186</v>
      </c>
      <c r="E85" s="16" t="s">
        <v>187</v>
      </c>
      <c r="F85" s="16" t="s">
        <v>188</v>
      </c>
      <c r="G85" s="16" t="s">
        <v>189</v>
      </c>
      <c r="H85" s="16" t="s">
        <v>242</v>
      </c>
      <c r="I85" s="16" t="s">
        <v>255</v>
      </c>
      <c r="J85" s="16" t="s">
        <v>256</v>
      </c>
      <c r="K85" s="16" t="s">
        <v>27</v>
      </c>
      <c r="L85" s="16"/>
      <c r="M85" s="16"/>
      <c r="N85" s="16" t="s">
        <v>242</v>
      </c>
      <c r="O85" s="16" t="s">
        <v>904</v>
      </c>
      <c r="P85" s="16" t="s">
        <v>196</v>
      </c>
      <c r="Q85" s="4" t="str">
        <f>HYPERLINK("https://drive.google.com/file/d/1_Neh6mO86etyXUQU1bMIukm_gGnSpVYp/view?usp=sharing","13SL_PASC")</f>
        <v>13SL_PASC</v>
      </c>
      <c r="R85" s="5"/>
      <c r="S85" s="5"/>
      <c r="T85" s="5"/>
      <c r="U85" s="5"/>
      <c r="V85" s="5"/>
      <c r="W85" s="5"/>
      <c r="X85" s="5"/>
      <c r="Y85" s="5"/>
      <c r="Z85" s="5"/>
    </row>
    <row r="86" spans="1:26" ht="76.5" x14ac:dyDescent="0.25">
      <c r="A86" s="16" t="s">
        <v>183</v>
      </c>
      <c r="B86" s="16" t="s">
        <v>184</v>
      </c>
      <c r="C86" s="16" t="s">
        <v>185</v>
      </c>
      <c r="D86" s="16" t="s">
        <v>186</v>
      </c>
      <c r="E86" s="16" t="s">
        <v>187</v>
      </c>
      <c r="F86" s="16" t="s">
        <v>188</v>
      </c>
      <c r="G86" s="16" t="s">
        <v>189</v>
      </c>
      <c r="H86" s="16" t="s">
        <v>257</v>
      </c>
      <c r="I86" s="16" t="s">
        <v>258</v>
      </c>
      <c r="J86" s="16" t="s">
        <v>259</v>
      </c>
      <c r="K86" s="16" t="s">
        <v>134</v>
      </c>
      <c r="L86" s="16" t="s">
        <v>205</v>
      </c>
      <c r="M86" s="16" t="s">
        <v>158</v>
      </c>
      <c r="N86" s="16" t="s">
        <v>257</v>
      </c>
      <c r="O86" s="16" t="s">
        <v>904</v>
      </c>
      <c r="P86" s="16" t="s">
        <v>196</v>
      </c>
      <c r="Q86" s="4" t="str">
        <f>HYPERLINK("https://drive.google.com/file/d/1WC0G8xdPvofHa7m0QT_J5XfyRnGSB2Ky/view?usp=sharing","14SL_PAGI")</f>
        <v>14SL_PAGI</v>
      </c>
      <c r="R86" s="5"/>
      <c r="S86" s="5"/>
      <c r="T86" s="5"/>
      <c r="U86" s="5"/>
      <c r="V86" s="5"/>
      <c r="W86" s="5"/>
      <c r="X86" s="5"/>
      <c r="Y86" s="5"/>
      <c r="Z86" s="5"/>
    </row>
    <row r="87" spans="1:26" ht="89.25" x14ac:dyDescent="0.25">
      <c r="A87" s="16" t="s">
        <v>183</v>
      </c>
      <c r="B87" s="16" t="s">
        <v>184</v>
      </c>
      <c r="C87" s="16" t="s">
        <v>185</v>
      </c>
      <c r="D87" s="16" t="s">
        <v>186</v>
      </c>
      <c r="E87" s="16" t="s">
        <v>187</v>
      </c>
      <c r="F87" s="16" t="s">
        <v>188</v>
      </c>
      <c r="G87" s="16" t="s">
        <v>189</v>
      </c>
      <c r="H87" s="16" t="s">
        <v>910</v>
      </c>
      <c r="I87" s="16" t="s">
        <v>260</v>
      </c>
      <c r="J87" s="16" t="s">
        <v>261</v>
      </c>
      <c r="K87" s="16" t="s">
        <v>134</v>
      </c>
      <c r="L87" s="16" t="s">
        <v>205</v>
      </c>
      <c r="M87" s="16" t="s">
        <v>158</v>
      </c>
      <c r="N87" s="16" t="s">
        <v>262</v>
      </c>
      <c r="O87" s="16" t="s">
        <v>904</v>
      </c>
      <c r="P87" s="16" t="s">
        <v>196</v>
      </c>
      <c r="Q87" s="4" t="str">
        <f>HYPERLINK("https://drive.google.com/file/d/1TxbtIKsENCKnzDayx0Wh1F5cpFoNiFfA/view?usp=sharing","15SL_AO")</f>
        <v>15SL_AO</v>
      </c>
      <c r="R87" s="5"/>
      <c r="S87" s="5"/>
      <c r="T87" s="5"/>
      <c r="U87" s="5"/>
      <c r="V87" s="5"/>
      <c r="W87" s="5"/>
      <c r="X87" s="5"/>
      <c r="Y87" s="5"/>
      <c r="Z87" s="5"/>
    </row>
    <row r="88" spans="1:26" ht="102" x14ac:dyDescent="0.25">
      <c r="A88" s="16" t="s">
        <v>183</v>
      </c>
      <c r="B88" s="16" t="s">
        <v>184</v>
      </c>
      <c r="C88" s="16" t="s">
        <v>185</v>
      </c>
      <c r="D88" s="16" t="s">
        <v>186</v>
      </c>
      <c r="E88" s="16" t="s">
        <v>187</v>
      </c>
      <c r="F88" s="16" t="s">
        <v>188</v>
      </c>
      <c r="G88" s="16" t="s">
        <v>189</v>
      </c>
      <c r="H88" s="16" t="s">
        <v>910</v>
      </c>
      <c r="I88" s="16" t="s">
        <v>263</v>
      </c>
      <c r="J88" s="16" t="s">
        <v>911</v>
      </c>
      <c r="K88" s="16" t="s">
        <v>134</v>
      </c>
      <c r="L88" s="16"/>
      <c r="M88" s="16"/>
      <c r="N88" s="16" t="s">
        <v>264</v>
      </c>
      <c r="O88" s="16" t="s">
        <v>904</v>
      </c>
      <c r="P88" s="16" t="s">
        <v>196</v>
      </c>
      <c r="Q88" s="4" t="str">
        <f>HYPERLINK("https://drive.google.com/file/d/12fCEtGoXce24kAyXjfG_2QC_Ox3XMScA/view?usp=sharing","16SL_AO3D")</f>
        <v>16SL_AO3D</v>
      </c>
      <c r="R88" s="5"/>
      <c r="S88" s="5"/>
      <c r="T88" s="5"/>
      <c r="U88" s="5"/>
      <c r="V88" s="5"/>
      <c r="W88" s="5"/>
      <c r="X88" s="5"/>
      <c r="Y88" s="5"/>
      <c r="Z88" s="5"/>
    </row>
    <row r="89" spans="1:26" ht="114.75" x14ac:dyDescent="0.25">
      <c r="A89" s="16" t="s">
        <v>183</v>
      </c>
      <c r="B89" s="16" t="s">
        <v>184</v>
      </c>
      <c r="C89" s="16" t="s">
        <v>185</v>
      </c>
      <c r="D89" s="16" t="s">
        <v>186</v>
      </c>
      <c r="E89" s="16" t="s">
        <v>187</v>
      </c>
      <c r="F89" s="16" t="s">
        <v>188</v>
      </c>
      <c r="G89" s="16" t="s">
        <v>189</v>
      </c>
      <c r="H89" s="16" t="s">
        <v>265</v>
      </c>
      <c r="I89" s="16" t="s">
        <v>266</v>
      </c>
      <c r="J89" s="16" t="s">
        <v>912</v>
      </c>
      <c r="K89" s="16" t="s">
        <v>134</v>
      </c>
      <c r="L89" s="16"/>
      <c r="M89" s="16"/>
      <c r="N89" s="16" t="s">
        <v>267</v>
      </c>
      <c r="O89" s="16" t="s">
        <v>913</v>
      </c>
      <c r="P89" s="16" t="s">
        <v>196</v>
      </c>
      <c r="Q89" s="4" t="str">
        <f>HYPERLINK("https://drive.google.com/file/d/1nEJpqyimS7EtaLSV6RPnnRNLKZsKi2-L/view?usp=sharing","17SL_CPA")</f>
        <v>17SL_CPA</v>
      </c>
      <c r="R89" s="5"/>
      <c r="S89" s="5"/>
      <c r="T89" s="5"/>
      <c r="U89" s="5"/>
      <c r="V89" s="5"/>
      <c r="W89" s="5"/>
      <c r="X89" s="5"/>
      <c r="Y89" s="5"/>
      <c r="Z89" s="5"/>
    </row>
    <row r="90" spans="1:26" ht="89.25" x14ac:dyDescent="0.25">
      <c r="A90" s="16" t="s">
        <v>183</v>
      </c>
      <c r="B90" s="16" t="s">
        <v>184</v>
      </c>
      <c r="C90" s="16" t="s">
        <v>185</v>
      </c>
      <c r="D90" s="16" t="s">
        <v>186</v>
      </c>
      <c r="E90" s="16" t="s">
        <v>187</v>
      </c>
      <c r="F90" s="16" t="s">
        <v>188</v>
      </c>
      <c r="G90" s="16" t="s">
        <v>189</v>
      </c>
      <c r="H90" s="16" t="s">
        <v>268</v>
      </c>
      <c r="I90" s="16" t="s">
        <v>269</v>
      </c>
      <c r="J90" s="16" t="s">
        <v>270</v>
      </c>
      <c r="K90" s="16" t="s">
        <v>134</v>
      </c>
      <c r="L90" s="16" t="s">
        <v>271</v>
      </c>
      <c r="M90" s="16" t="s">
        <v>134</v>
      </c>
      <c r="N90" s="16" t="s">
        <v>272</v>
      </c>
      <c r="O90" s="16" t="s">
        <v>914</v>
      </c>
      <c r="P90" s="16" t="s">
        <v>196</v>
      </c>
      <c r="Q90" s="4" t="str">
        <f t="shared" ref="Q90:Q93" si="9">HYPERLINK("https://drive.google.com/file/d/1AOkNSwLo41JL2TaG0EiWgW5kFOTQv5sY/view?usp=sharing","18SL_MDC")</f>
        <v>18SL_MDC</v>
      </c>
      <c r="R90" s="5"/>
      <c r="S90" s="5"/>
      <c r="T90" s="5"/>
      <c r="U90" s="5"/>
      <c r="V90" s="5"/>
      <c r="W90" s="5"/>
      <c r="X90" s="5"/>
      <c r="Y90" s="5"/>
      <c r="Z90" s="5"/>
    </row>
    <row r="91" spans="1:26" ht="89.25" x14ac:dyDescent="0.25">
      <c r="A91" s="16" t="s">
        <v>183</v>
      </c>
      <c r="B91" s="16" t="s">
        <v>184</v>
      </c>
      <c r="C91" s="16" t="s">
        <v>185</v>
      </c>
      <c r="D91" s="16" t="s">
        <v>186</v>
      </c>
      <c r="E91" s="16" t="s">
        <v>187</v>
      </c>
      <c r="F91" s="16" t="s">
        <v>188</v>
      </c>
      <c r="G91" s="16" t="s">
        <v>189</v>
      </c>
      <c r="H91" s="16" t="s">
        <v>268</v>
      </c>
      <c r="I91" s="16" t="s">
        <v>269</v>
      </c>
      <c r="J91" s="16" t="s">
        <v>270</v>
      </c>
      <c r="K91" s="16" t="s">
        <v>134</v>
      </c>
      <c r="L91" s="16" t="s">
        <v>273</v>
      </c>
      <c r="M91" s="16" t="s">
        <v>158</v>
      </c>
      <c r="N91" s="16" t="s">
        <v>272</v>
      </c>
      <c r="O91" s="16" t="s">
        <v>914</v>
      </c>
      <c r="P91" s="16" t="s">
        <v>196</v>
      </c>
      <c r="Q91" s="4" t="str">
        <f t="shared" si="9"/>
        <v>18SL_MDC</v>
      </c>
      <c r="R91" s="5"/>
      <c r="S91" s="5"/>
      <c r="T91" s="5"/>
      <c r="U91" s="5"/>
      <c r="V91" s="5"/>
      <c r="W91" s="5"/>
      <c r="X91" s="5"/>
      <c r="Y91" s="5"/>
      <c r="Z91" s="5"/>
    </row>
    <row r="92" spans="1:26" ht="89.25" x14ac:dyDescent="0.25">
      <c r="A92" s="16" t="s">
        <v>183</v>
      </c>
      <c r="B92" s="16" t="s">
        <v>184</v>
      </c>
      <c r="C92" s="16" t="s">
        <v>185</v>
      </c>
      <c r="D92" s="16" t="s">
        <v>186</v>
      </c>
      <c r="E92" s="16" t="s">
        <v>187</v>
      </c>
      <c r="F92" s="16" t="s">
        <v>188</v>
      </c>
      <c r="G92" s="16" t="s">
        <v>189</v>
      </c>
      <c r="H92" s="16" t="s">
        <v>268</v>
      </c>
      <c r="I92" s="16" t="s">
        <v>269</v>
      </c>
      <c r="J92" s="16" t="s">
        <v>270</v>
      </c>
      <c r="K92" s="16" t="s">
        <v>134</v>
      </c>
      <c r="L92" s="16" t="s">
        <v>274</v>
      </c>
      <c r="M92" s="16" t="s">
        <v>158</v>
      </c>
      <c r="N92" s="16" t="s">
        <v>272</v>
      </c>
      <c r="O92" s="16" t="s">
        <v>914</v>
      </c>
      <c r="P92" s="16" t="s">
        <v>196</v>
      </c>
      <c r="Q92" s="4" t="str">
        <f t="shared" si="9"/>
        <v>18SL_MDC</v>
      </c>
      <c r="R92" s="5"/>
      <c r="S92" s="5"/>
      <c r="T92" s="5"/>
      <c r="U92" s="5"/>
      <c r="V92" s="5"/>
      <c r="W92" s="5"/>
      <c r="X92" s="5"/>
      <c r="Y92" s="5"/>
      <c r="Z92" s="5"/>
    </row>
    <row r="93" spans="1:26" ht="102" x14ac:dyDescent="0.25">
      <c r="A93" s="16" t="s">
        <v>183</v>
      </c>
      <c r="B93" s="16" t="s">
        <v>184</v>
      </c>
      <c r="C93" s="16" t="s">
        <v>185</v>
      </c>
      <c r="D93" s="16" t="s">
        <v>186</v>
      </c>
      <c r="E93" s="16" t="s">
        <v>187</v>
      </c>
      <c r="F93" s="16" t="s">
        <v>188</v>
      </c>
      <c r="G93" s="16" t="s">
        <v>189</v>
      </c>
      <c r="H93" s="16" t="s">
        <v>268</v>
      </c>
      <c r="I93" s="16" t="s">
        <v>269</v>
      </c>
      <c r="J93" s="16" t="s">
        <v>270</v>
      </c>
      <c r="K93" s="16" t="s">
        <v>134</v>
      </c>
      <c r="L93" s="16" t="s">
        <v>275</v>
      </c>
      <c r="M93" s="16" t="s">
        <v>158</v>
      </c>
      <c r="N93" s="16" t="s">
        <v>272</v>
      </c>
      <c r="O93" s="16" t="s">
        <v>914</v>
      </c>
      <c r="P93" s="16" t="s">
        <v>196</v>
      </c>
      <c r="Q93" s="4" t="str">
        <f t="shared" si="9"/>
        <v>18SL_MDC</v>
      </c>
      <c r="R93" s="5"/>
      <c r="S93" s="5"/>
      <c r="T93" s="5"/>
      <c r="U93" s="5"/>
      <c r="V93" s="5"/>
      <c r="W93" s="5"/>
      <c r="X93" s="5"/>
      <c r="Y93" s="5"/>
      <c r="Z93" s="5"/>
    </row>
    <row r="94" spans="1:26" ht="127.5" x14ac:dyDescent="0.25">
      <c r="A94" s="16" t="s">
        <v>183</v>
      </c>
      <c r="B94" s="16" t="s">
        <v>184</v>
      </c>
      <c r="C94" s="16" t="s">
        <v>185</v>
      </c>
      <c r="D94" s="16" t="s">
        <v>186</v>
      </c>
      <c r="E94" s="16" t="s">
        <v>187</v>
      </c>
      <c r="F94" s="16" t="s">
        <v>188</v>
      </c>
      <c r="G94" s="16" t="s">
        <v>189</v>
      </c>
      <c r="H94" s="16" t="s">
        <v>276</v>
      </c>
      <c r="I94" s="16" t="s">
        <v>277</v>
      </c>
      <c r="J94" s="16" t="s">
        <v>278</v>
      </c>
      <c r="K94" s="16" t="s">
        <v>134</v>
      </c>
      <c r="L94" s="16" t="s">
        <v>279</v>
      </c>
      <c r="M94" s="16" t="s">
        <v>152</v>
      </c>
      <c r="N94" s="16" t="s">
        <v>280</v>
      </c>
      <c r="O94" s="16" t="s">
        <v>904</v>
      </c>
      <c r="P94" s="16" t="s">
        <v>196</v>
      </c>
      <c r="Q94" s="4" t="str">
        <f t="shared" ref="Q94:Q97" si="10">HYPERLINK("https://drive.google.com/file/d/1xkug7K5yKJyhSD5pbVXEVQou4ZXX_cCd/view?usp=sharing","19SL_URG24")</f>
        <v>19SL_URG24</v>
      </c>
      <c r="R94" s="5"/>
      <c r="S94" s="5"/>
      <c r="T94" s="5"/>
      <c r="U94" s="5"/>
      <c r="V94" s="5"/>
      <c r="W94" s="5"/>
      <c r="X94" s="5"/>
      <c r="Y94" s="5"/>
      <c r="Z94" s="5"/>
    </row>
    <row r="95" spans="1:26" ht="76.5" x14ac:dyDescent="0.25">
      <c r="A95" s="16" t="s">
        <v>183</v>
      </c>
      <c r="B95" s="16" t="s">
        <v>184</v>
      </c>
      <c r="C95" s="16" t="s">
        <v>185</v>
      </c>
      <c r="D95" s="16" t="s">
        <v>186</v>
      </c>
      <c r="E95" s="16" t="s">
        <v>187</v>
      </c>
      <c r="F95" s="16" t="s">
        <v>188</v>
      </c>
      <c r="G95" s="16" t="s">
        <v>189</v>
      </c>
      <c r="H95" s="16" t="s">
        <v>276</v>
      </c>
      <c r="I95" s="16" t="s">
        <v>277</v>
      </c>
      <c r="J95" s="16" t="s">
        <v>278</v>
      </c>
      <c r="K95" s="16" t="s">
        <v>134</v>
      </c>
      <c r="L95" s="16" t="s">
        <v>281</v>
      </c>
      <c r="M95" s="16" t="s">
        <v>158</v>
      </c>
      <c r="N95" s="16" t="s">
        <v>280</v>
      </c>
      <c r="O95" s="16" t="s">
        <v>904</v>
      </c>
      <c r="P95" s="16" t="s">
        <v>196</v>
      </c>
      <c r="Q95" s="4" t="str">
        <f t="shared" si="10"/>
        <v>19SL_URG24</v>
      </c>
      <c r="R95" s="5"/>
      <c r="S95" s="5"/>
      <c r="T95" s="5"/>
      <c r="U95" s="5"/>
      <c r="V95" s="5"/>
      <c r="W95" s="5"/>
      <c r="X95" s="5"/>
      <c r="Y95" s="5"/>
      <c r="Z95" s="5"/>
    </row>
    <row r="96" spans="1:26" ht="76.5" x14ac:dyDescent="0.25">
      <c r="A96" s="16" t="s">
        <v>183</v>
      </c>
      <c r="B96" s="16" t="s">
        <v>184</v>
      </c>
      <c r="C96" s="16" t="s">
        <v>185</v>
      </c>
      <c r="D96" s="16" t="s">
        <v>186</v>
      </c>
      <c r="E96" s="16" t="s">
        <v>187</v>
      </c>
      <c r="F96" s="16" t="s">
        <v>188</v>
      </c>
      <c r="G96" s="16" t="s">
        <v>189</v>
      </c>
      <c r="H96" s="16" t="s">
        <v>276</v>
      </c>
      <c r="I96" s="16" t="s">
        <v>277</v>
      </c>
      <c r="J96" s="16" t="s">
        <v>278</v>
      </c>
      <c r="K96" s="16" t="s">
        <v>134</v>
      </c>
      <c r="L96" s="16" t="s">
        <v>282</v>
      </c>
      <c r="M96" s="16" t="s">
        <v>283</v>
      </c>
      <c r="N96" s="16" t="s">
        <v>280</v>
      </c>
      <c r="O96" s="16" t="s">
        <v>904</v>
      </c>
      <c r="P96" s="16" t="s">
        <v>196</v>
      </c>
      <c r="Q96" s="4" t="str">
        <f t="shared" si="10"/>
        <v>19SL_URG24</v>
      </c>
      <c r="R96" s="5"/>
      <c r="S96" s="5"/>
      <c r="T96" s="5"/>
      <c r="U96" s="5"/>
      <c r="V96" s="5"/>
      <c r="W96" s="5"/>
      <c r="X96" s="5"/>
      <c r="Y96" s="5"/>
      <c r="Z96" s="5"/>
    </row>
    <row r="97" spans="1:26" ht="89.25" x14ac:dyDescent="0.25">
      <c r="A97" s="16" t="s">
        <v>183</v>
      </c>
      <c r="B97" s="16" t="s">
        <v>184</v>
      </c>
      <c r="C97" s="16" t="s">
        <v>185</v>
      </c>
      <c r="D97" s="16" t="s">
        <v>186</v>
      </c>
      <c r="E97" s="16" t="s">
        <v>187</v>
      </c>
      <c r="F97" s="16" t="s">
        <v>188</v>
      </c>
      <c r="G97" s="16" t="s">
        <v>189</v>
      </c>
      <c r="H97" s="16" t="s">
        <v>276</v>
      </c>
      <c r="I97" s="16" t="s">
        <v>277</v>
      </c>
      <c r="J97" s="16" t="s">
        <v>284</v>
      </c>
      <c r="K97" s="16" t="s">
        <v>134</v>
      </c>
      <c r="L97" s="16" t="s">
        <v>285</v>
      </c>
      <c r="M97" s="16" t="s">
        <v>134</v>
      </c>
      <c r="N97" s="16" t="s">
        <v>280</v>
      </c>
      <c r="O97" s="16" t="s">
        <v>904</v>
      </c>
      <c r="P97" s="16" t="s">
        <v>196</v>
      </c>
      <c r="Q97" s="4" t="str">
        <f t="shared" si="10"/>
        <v>19SL_URG24</v>
      </c>
      <c r="R97" s="5"/>
      <c r="S97" s="5"/>
      <c r="T97" s="5"/>
      <c r="U97" s="5"/>
      <c r="V97" s="5"/>
      <c r="W97" s="5"/>
      <c r="X97" s="5"/>
      <c r="Y97" s="5"/>
      <c r="Z97" s="5"/>
    </row>
    <row r="98" spans="1:26" ht="63.75" x14ac:dyDescent="0.25">
      <c r="A98" s="16" t="s">
        <v>183</v>
      </c>
      <c r="B98" s="16" t="s">
        <v>184</v>
      </c>
      <c r="C98" s="16" t="s">
        <v>185</v>
      </c>
      <c r="D98" s="16" t="s">
        <v>186</v>
      </c>
      <c r="E98" s="16" t="s">
        <v>187</v>
      </c>
      <c r="F98" s="16" t="s">
        <v>188</v>
      </c>
      <c r="G98" s="16" t="s">
        <v>189</v>
      </c>
      <c r="H98" s="16" t="s">
        <v>276</v>
      </c>
      <c r="I98" s="16" t="s">
        <v>286</v>
      </c>
      <c r="J98" s="16" t="s">
        <v>287</v>
      </c>
      <c r="K98" s="16" t="s">
        <v>161</v>
      </c>
      <c r="L98" s="16" t="s">
        <v>288</v>
      </c>
      <c r="M98" s="16" t="s">
        <v>134</v>
      </c>
      <c r="N98" s="16" t="s">
        <v>289</v>
      </c>
      <c r="O98" s="16" t="s">
        <v>904</v>
      </c>
      <c r="P98" s="16" t="s">
        <v>196</v>
      </c>
      <c r="Q98" s="4" t="str">
        <f>HYPERLINK("https://drive.google.com/file/d/1X3PZQhkc7UsnT0GPcWMEoQx0ZnG7czyC/view?usp=sharing","20SL_AIU")</f>
        <v>20SL_AIU</v>
      </c>
      <c r="R98" s="5"/>
      <c r="S98" s="5"/>
      <c r="T98" s="5"/>
      <c r="U98" s="5"/>
      <c r="V98" s="5"/>
      <c r="W98" s="5"/>
      <c r="X98" s="5"/>
      <c r="Y98" s="5"/>
      <c r="Z98" s="5"/>
    </row>
    <row r="99" spans="1:26" ht="89.25" x14ac:dyDescent="0.25">
      <c r="A99" s="16" t="s">
        <v>183</v>
      </c>
      <c r="B99" s="16" t="s">
        <v>184</v>
      </c>
      <c r="C99" s="16" t="s">
        <v>185</v>
      </c>
      <c r="D99" s="16" t="s">
        <v>186</v>
      </c>
      <c r="E99" s="16" t="s">
        <v>187</v>
      </c>
      <c r="F99" s="16" t="s">
        <v>188</v>
      </c>
      <c r="G99" s="16" t="s">
        <v>189</v>
      </c>
      <c r="H99" s="16" t="s">
        <v>290</v>
      </c>
      <c r="I99" s="16" t="s">
        <v>291</v>
      </c>
      <c r="J99" s="16" t="s">
        <v>915</v>
      </c>
      <c r="K99" s="16" t="s">
        <v>134</v>
      </c>
      <c r="L99" s="16" t="s">
        <v>292</v>
      </c>
      <c r="M99" s="16" t="s">
        <v>152</v>
      </c>
      <c r="N99" s="16" t="s">
        <v>293</v>
      </c>
      <c r="O99" s="16" t="s">
        <v>294</v>
      </c>
      <c r="P99" s="16" t="s">
        <v>196</v>
      </c>
      <c r="Q99" s="4" t="str">
        <f t="shared" ref="Q99:Q100" si="11">HYPERLINK("https://drive.google.com/file/d/1GbPk7DsulizDTZAyPUUR5dncfZ3_7mJC/view?usp=sharing","21SL_HC")</f>
        <v>21SL_HC</v>
      </c>
      <c r="R99" s="5"/>
      <c r="S99" s="5"/>
      <c r="T99" s="5"/>
      <c r="U99" s="5"/>
      <c r="V99" s="5"/>
      <c r="W99" s="5"/>
      <c r="X99" s="5"/>
      <c r="Y99" s="5"/>
      <c r="Z99" s="5"/>
    </row>
    <row r="100" spans="1:26" ht="89.25" x14ac:dyDescent="0.25">
      <c r="A100" s="16" t="s">
        <v>183</v>
      </c>
      <c r="B100" s="16" t="s">
        <v>184</v>
      </c>
      <c r="C100" s="16" t="s">
        <v>185</v>
      </c>
      <c r="D100" s="16" t="s">
        <v>186</v>
      </c>
      <c r="E100" s="16" t="s">
        <v>187</v>
      </c>
      <c r="F100" s="16" t="s">
        <v>188</v>
      </c>
      <c r="G100" s="16" t="s">
        <v>189</v>
      </c>
      <c r="H100" s="16" t="s">
        <v>290</v>
      </c>
      <c r="I100" s="16" t="s">
        <v>291</v>
      </c>
      <c r="J100" s="16" t="s">
        <v>915</v>
      </c>
      <c r="K100" s="16" t="s">
        <v>134</v>
      </c>
      <c r="L100" s="16" t="s">
        <v>295</v>
      </c>
      <c r="M100" s="16" t="s">
        <v>134</v>
      </c>
      <c r="N100" s="16" t="s">
        <v>293</v>
      </c>
      <c r="O100" s="16" t="s">
        <v>294</v>
      </c>
      <c r="P100" s="16" t="s">
        <v>196</v>
      </c>
      <c r="Q100" s="4" t="str">
        <f t="shared" si="11"/>
        <v>21SL_HC</v>
      </c>
      <c r="R100" s="5"/>
      <c r="S100" s="5"/>
      <c r="T100" s="5"/>
      <c r="U100" s="5"/>
      <c r="V100" s="5"/>
      <c r="W100" s="5"/>
      <c r="X100" s="5"/>
      <c r="Y100" s="5"/>
      <c r="Z100" s="5"/>
    </row>
    <row r="101" spans="1:26" ht="409.5" x14ac:dyDescent="0.25">
      <c r="A101" s="16" t="s">
        <v>183</v>
      </c>
      <c r="B101" s="16" t="s">
        <v>184</v>
      </c>
      <c r="C101" s="16" t="s">
        <v>185</v>
      </c>
      <c r="D101" s="16" t="s">
        <v>186</v>
      </c>
      <c r="E101" s="16" t="s">
        <v>187</v>
      </c>
      <c r="F101" s="16" t="s">
        <v>188</v>
      </c>
      <c r="G101" s="16" t="s">
        <v>189</v>
      </c>
      <c r="H101" s="16" t="s">
        <v>296</v>
      </c>
      <c r="I101" s="16" t="s">
        <v>916</v>
      </c>
      <c r="J101" s="16" t="s">
        <v>917</v>
      </c>
      <c r="K101" s="16" t="s">
        <v>918</v>
      </c>
      <c r="L101" s="16"/>
      <c r="M101" s="16"/>
      <c r="N101" s="16" t="s">
        <v>296</v>
      </c>
      <c r="O101" s="16" t="s">
        <v>919</v>
      </c>
      <c r="P101" s="16" t="s">
        <v>196</v>
      </c>
      <c r="Q101" s="9" t="s">
        <v>299</v>
      </c>
      <c r="R101" s="5"/>
      <c r="S101" s="5"/>
      <c r="T101" s="5"/>
      <c r="U101" s="5"/>
      <c r="V101" s="5"/>
      <c r="W101" s="5"/>
      <c r="X101" s="5"/>
      <c r="Y101" s="5"/>
      <c r="Z101" s="5"/>
    </row>
    <row r="102" spans="1:26" ht="63.75" x14ac:dyDescent="0.25">
      <c r="A102" s="16" t="s">
        <v>183</v>
      </c>
      <c r="B102" s="16" t="s">
        <v>184</v>
      </c>
      <c r="C102" s="16" t="s">
        <v>185</v>
      </c>
      <c r="D102" s="16" t="s">
        <v>186</v>
      </c>
      <c r="E102" s="16" t="s">
        <v>187</v>
      </c>
      <c r="F102" s="16" t="s">
        <v>188</v>
      </c>
      <c r="G102" s="16" t="s">
        <v>189</v>
      </c>
      <c r="H102" s="16"/>
      <c r="I102" s="16"/>
      <c r="J102" s="16"/>
      <c r="K102" s="16"/>
      <c r="L102" s="16" t="s">
        <v>300</v>
      </c>
      <c r="M102" s="16" t="s">
        <v>920</v>
      </c>
      <c r="N102" s="16" t="s">
        <v>36</v>
      </c>
      <c r="O102" s="16" t="s">
        <v>36</v>
      </c>
      <c r="P102" s="16" t="s">
        <v>36</v>
      </c>
      <c r="Q102" s="16" t="s">
        <v>36</v>
      </c>
      <c r="R102" s="5"/>
      <c r="S102" s="5"/>
      <c r="T102" s="5"/>
      <c r="U102" s="5"/>
      <c r="V102" s="5"/>
      <c r="W102" s="5"/>
      <c r="X102" s="5"/>
      <c r="Y102" s="5"/>
      <c r="Z102" s="5"/>
    </row>
    <row r="103" spans="1:26" ht="63.75" x14ac:dyDescent="0.25">
      <c r="A103" s="16" t="s">
        <v>183</v>
      </c>
      <c r="B103" s="16" t="s">
        <v>184</v>
      </c>
      <c r="C103" s="16" t="s">
        <v>185</v>
      </c>
      <c r="D103" s="16" t="s">
        <v>186</v>
      </c>
      <c r="E103" s="16" t="s">
        <v>187</v>
      </c>
      <c r="F103" s="16" t="s">
        <v>188</v>
      </c>
      <c r="G103" s="16" t="s">
        <v>189</v>
      </c>
      <c r="H103" s="16"/>
      <c r="I103" s="16"/>
      <c r="J103" s="16"/>
      <c r="K103" s="16"/>
      <c r="L103" s="16" t="s">
        <v>302</v>
      </c>
      <c r="M103" s="16" t="s">
        <v>920</v>
      </c>
      <c r="N103" s="16" t="s">
        <v>36</v>
      </c>
      <c r="O103" s="16" t="s">
        <v>36</v>
      </c>
      <c r="P103" s="16" t="s">
        <v>36</v>
      </c>
      <c r="Q103" s="16" t="s">
        <v>36</v>
      </c>
      <c r="R103" s="5"/>
      <c r="S103" s="5"/>
      <c r="T103" s="5"/>
      <c r="U103" s="5"/>
      <c r="V103" s="5"/>
      <c r="W103" s="5"/>
      <c r="X103" s="5"/>
      <c r="Y103" s="5"/>
      <c r="Z103" s="5"/>
    </row>
    <row r="104" spans="1:26" ht="63.75" x14ac:dyDescent="0.25">
      <c r="A104" s="16" t="s">
        <v>183</v>
      </c>
      <c r="B104" s="16" t="s">
        <v>184</v>
      </c>
      <c r="C104" s="16" t="s">
        <v>185</v>
      </c>
      <c r="D104" s="16" t="s">
        <v>186</v>
      </c>
      <c r="E104" s="16" t="s">
        <v>187</v>
      </c>
      <c r="F104" s="16" t="s">
        <v>188</v>
      </c>
      <c r="G104" s="16" t="s">
        <v>189</v>
      </c>
      <c r="H104" s="16"/>
      <c r="I104" s="16"/>
      <c r="J104" s="16"/>
      <c r="K104" s="16"/>
      <c r="L104" s="16" t="s">
        <v>303</v>
      </c>
      <c r="M104" s="16" t="s">
        <v>134</v>
      </c>
      <c r="N104" s="16" t="s">
        <v>36</v>
      </c>
      <c r="O104" s="16" t="s">
        <v>36</v>
      </c>
      <c r="P104" s="16" t="s">
        <v>36</v>
      </c>
      <c r="Q104" s="16" t="s">
        <v>36</v>
      </c>
      <c r="R104" s="5"/>
      <c r="S104" s="5"/>
      <c r="T104" s="5"/>
      <c r="U104" s="5"/>
      <c r="V104" s="5"/>
      <c r="W104" s="5"/>
      <c r="X104" s="5"/>
      <c r="Y104" s="5"/>
      <c r="Z104" s="5"/>
    </row>
    <row r="105" spans="1:26" ht="51" x14ac:dyDescent="0.25">
      <c r="A105" s="12" t="s">
        <v>304</v>
      </c>
      <c r="B105" s="12" t="s">
        <v>873</v>
      </c>
      <c r="C105" s="12" t="s">
        <v>128</v>
      </c>
      <c r="D105" s="12" t="s">
        <v>129</v>
      </c>
      <c r="E105" s="12" t="s">
        <v>130</v>
      </c>
      <c r="F105" s="12" t="s">
        <v>131</v>
      </c>
      <c r="G105" s="12"/>
      <c r="H105" s="12" t="s">
        <v>305</v>
      </c>
      <c r="I105" s="12" t="s">
        <v>306</v>
      </c>
      <c r="J105" s="12" t="s">
        <v>307</v>
      </c>
      <c r="K105" s="12" t="s">
        <v>134</v>
      </c>
      <c r="L105" s="12" t="s">
        <v>308</v>
      </c>
      <c r="M105" s="12" t="s">
        <v>134</v>
      </c>
      <c r="N105" s="12" t="s">
        <v>309</v>
      </c>
      <c r="O105" s="12" t="s">
        <v>310</v>
      </c>
      <c r="P105" s="12" t="s">
        <v>311</v>
      </c>
      <c r="Q105" s="7" t="str">
        <f>HYPERLINK("https://drive.google.com/file/d/1ORH4YbjYR-t84gjDcrR5Ul1sdIAnNBKi/view?usp=sharing","03AL_CMPPL")</f>
        <v>03AL_CMPPL</v>
      </c>
      <c r="R105" s="5"/>
      <c r="S105" s="5"/>
      <c r="T105" s="5"/>
      <c r="U105" s="5"/>
      <c r="V105" s="5"/>
      <c r="W105" s="5"/>
      <c r="X105" s="5"/>
      <c r="Y105" s="5"/>
      <c r="Z105" s="5"/>
    </row>
    <row r="106" spans="1:26" ht="51" x14ac:dyDescent="0.25">
      <c r="A106" s="12" t="s">
        <v>304</v>
      </c>
      <c r="B106" s="12" t="s">
        <v>868</v>
      </c>
      <c r="C106" s="12" t="s">
        <v>312</v>
      </c>
      <c r="D106" s="12" t="s">
        <v>313</v>
      </c>
      <c r="E106" s="12" t="s">
        <v>314</v>
      </c>
      <c r="F106" s="12" t="s">
        <v>315</v>
      </c>
      <c r="G106" s="12"/>
      <c r="H106" s="12" t="s">
        <v>316</v>
      </c>
      <c r="I106" s="12" t="s">
        <v>317</v>
      </c>
      <c r="J106" s="12" t="s">
        <v>318</v>
      </c>
      <c r="K106" s="12" t="s">
        <v>134</v>
      </c>
      <c r="L106" s="12"/>
      <c r="M106" s="12"/>
      <c r="N106" s="12" t="s">
        <v>319</v>
      </c>
      <c r="O106" s="12" t="s">
        <v>906</v>
      </c>
      <c r="P106" s="14" t="s">
        <v>311</v>
      </c>
      <c r="Q106" s="10" t="str">
        <f>HYPERLINK("https://drive.google.com/file/d/1DYWENjj_VifvVr9tnI6TywyIJisllbu8/view?usp=sharing","01INF_CTR")</f>
        <v>01INF_CTR</v>
      </c>
      <c r="R106" s="5"/>
      <c r="S106" s="5"/>
      <c r="T106" s="5"/>
      <c r="U106" s="5"/>
      <c r="V106" s="5"/>
      <c r="W106" s="5"/>
      <c r="X106" s="5"/>
      <c r="Y106" s="5"/>
      <c r="Z106" s="5"/>
    </row>
    <row r="107" spans="1:26" ht="76.5" x14ac:dyDescent="0.25">
      <c r="A107" s="12" t="s">
        <v>304</v>
      </c>
      <c r="B107" s="12" t="s">
        <v>868</v>
      </c>
      <c r="C107" s="12" t="s">
        <v>312</v>
      </c>
      <c r="D107" s="12" t="s">
        <v>313</v>
      </c>
      <c r="E107" s="12" t="s">
        <v>314</v>
      </c>
      <c r="F107" s="12" t="s">
        <v>315</v>
      </c>
      <c r="G107" s="12"/>
      <c r="H107" s="12" t="s">
        <v>320</v>
      </c>
      <c r="I107" s="12" t="s">
        <v>894</v>
      </c>
      <c r="J107" s="12" t="s">
        <v>895</v>
      </c>
      <c r="K107" s="12" t="s">
        <v>134</v>
      </c>
      <c r="L107" s="12" t="s">
        <v>921</v>
      </c>
      <c r="M107" s="12" t="s">
        <v>323</v>
      </c>
      <c r="N107" s="12" t="s">
        <v>324</v>
      </c>
      <c r="O107" s="12" t="s">
        <v>325</v>
      </c>
      <c r="P107" s="14" t="s">
        <v>311</v>
      </c>
      <c r="Q107" s="10" t="str">
        <f t="shared" ref="Q107:Q116" si="12">HYPERLINK("https://drive.google.com/file/d/15FF76RDOm0rQMUgCwggWMKCkNw3DjedR/view?usp=sharing","02INF_ETRM")</f>
        <v>02INF_ETRM</v>
      </c>
      <c r="R107" s="5"/>
      <c r="S107" s="5"/>
      <c r="T107" s="5"/>
      <c r="U107" s="5"/>
      <c r="V107" s="5"/>
      <c r="W107" s="5"/>
      <c r="X107" s="5"/>
      <c r="Y107" s="5"/>
      <c r="Z107" s="5"/>
    </row>
    <row r="108" spans="1:26" ht="127.5" x14ac:dyDescent="0.25">
      <c r="A108" s="12" t="s">
        <v>304</v>
      </c>
      <c r="B108" s="12" t="s">
        <v>868</v>
      </c>
      <c r="C108" s="12" t="s">
        <v>312</v>
      </c>
      <c r="D108" s="12" t="s">
        <v>313</v>
      </c>
      <c r="E108" s="12" t="s">
        <v>314</v>
      </c>
      <c r="F108" s="12" t="s">
        <v>315</v>
      </c>
      <c r="G108" s="12"/>
      <c r="H108" s="12" t="s">
        <v>320</v>
      </c>
      <c r="I108" s="12" t="s">
        <v>894</v>
      </c>
      <c r="J108" s="12" t="s">
        <v>895</v>
      </c>
      <c r="K108" s="12" t="s">
        <v>134</v>
      </c>
      <c r="L108" s="12" t="s">
        <v>326</v>
      </c>
      <c r="M108" s="12" t="s">
        <v>922</v>
      </c>
      <c r="N108" s="12" t="s">
        <v>324</v>
      </c>
      <c r="O108" s="12" t="s">
        <v>325</v>
      </c>
      <c r="P108" s="14" t="s">
        <v>311</v>
      </c>
      <c r="Q108" s="10" t="str">
        <f t="shared" si="12"/>
        <v>02INF_ETRM</v>
      </c>
      <c r="R108" s="5"/>
      <c r="S108" s="5"/>
      <c r="T108" s="5"/>
      <c r="U108" s="5"/>
      <c r="V108" s="5"/>
      <c r="W108" s="5"/>
      <c r="X108" s="5"/>
      <c r="Y108" s="5"/>
      <c r="Z108" s="5"/>
    </row>
    <row r="109" spans="1:26" ht="140.25" x14ac:dyDescent="0.25">
      <c r="A109" s="12" t="s">
        <v>304</v>
      </c>
      <c r="B109" s="12" t="s">
        <v>868</v>
      </c>
      <c r="C109" s="12" t="s">
        <v>312</v>
      </c>
      <c r="D109" s="12" t="s">
        <v>313</v>
      </c>
      <c r="E109" s="12" t="s">
        <v>314</v>
      </c>
      <c r="F109" s="12" t="s">
        <v>315</v>
      </c>
      <c r="G109" s="12"/>
      <c r="H109" s="12" t="s">
        <v>320</v>
      </c>
      <c r="I109" s="12" t="s">
        <v>894</v>
      </c>
      <c r="J109" s="12" t="s">
        <v>895</v>
      </c>
      <c r="K109" s="12" t="s">
        <v>134</v>
      </c>
      <c r="L109" s="12" t="s">
        <v>328</v>
      </c>
      <c r="M109" s="12" t="s">
        <v>27</v>
      </c>
      <c r="N109" s="12" t="s">
        <v>324</v>
      </c>
      <c r="O109" s="12" t="s">
        <v>325</v>
      </c>
      <c r="P109" s="14" t="s">
        <v>311</v>
      </c>
      <c r="Q109" s="10" t="str">
        <f t="shared" si="12"/>
        <v>02INF_ETRM</v>
      </c>
      <c r="R109" s="5"/>
      <c r="S109" s="5"/>
      <c r="T109" s="5"/>
      <c r="U109" s="5"/>
      <c r="V109" s="5"/>
      <c r="W109" s="5"/>
      <c r="X109" s="5"/>
      <c r="Y109" s="5"/>
      <c r="Z109" s="5"/>
    </row>
    <row r="110" spans="1:26" ht="102" x14ac:dyDescent="0.25">
      <c r="A110" s="12" t="s">
        <v>304</v>
      </c>
      <c r="B110" s="12" t="s">
        <v>868</v>
      </c>
      <c r="C110" s="12" t="s">
        <v>312</v>
      </c>
      <c r="D110" s="12" t="s">
        <v>313</v>
      </c>
      <c r="E110" s="12" t="s">
        <v>314</v>
      </c>
      <c r="F110" s="12" t="s">
        <v>315</v>
      </c>
      <c r="G110" s="12"/>
      <c r="H110" s="12" t="s">
        <v>320</v>
      </c>
      <c r="I110" s="12" t="s">
        <v>894</v>
      </c>
      <c r="J110" s="12" t="s">
        <v>895</v>
      </c>
      <c r="K110" s="12" t="s">
        <v>134</v>
      </c>
      <c r="L110" s="12" t="s">
        <v>923</v>
      </c>
      <c r="M110" s="12" t="s">
        <v>924</v>
      </c>
      <c r="N110" s="12" t="s">
        <v>324</v>
      </c>
      <c r="O110" s="12" t="s">
        <v>325</v>
      </c>
      <c r="P110" s="14" t="s">
        <v>311</v>
      </c>
      <c r="Q110" s="10" t="str">
        <f t="shared" si="12"/>
        <v>02INF_ETRM</v>
      </c>
      <c r="R110" s="5"/>
      <c r="S110" s="5"/>
      <c r="T110" s="5"/>
      <c r="U110" s="5"/>
      <c r="V110" s="5"/>
      <c r="W110" s="5"/>
      <c r="X110" s="5"/>
      <c r="Y110" s="5"/>
      <c r="Z110" s="5"/>
    </row>
    <row r="111" spans="1:26" ht="114.75" x14ac:dyDescent="0.25">
      <c r="A111" s="12" t="s">
        <v>304</v>
      </c>
      <c r="B111" s="12" t="s">
        <v>868</v>
      </c>
      <c r="C111" s="12" t="s">
        <v>312</v>
      </c>
      <c r="D111" s="12" t="s">
        <v>313</v>
      </c>
      <c r="E111" s="12" t="s">
        <v>314</v>
      </c>
      <c r="F111" s="12" t="s">
        <v>315</v>
      </c>
      <c r="G111" s="12"/>
      <c r="H111" s="12" t="s">
        <v>320</v>
      </c>
      <c r="I111" s="12" t="s">
        <v>894</v>
      </c>
      <c r="J111" s="12" t="s">
        <v>330</v>
      </c>
      <c r="K111" s="12" t="s">
        <v>134</v>
      </c>
      <c r="L111" s="12" t="s">
        <v>925</v>
      </c>
      <c r="M111" s="12" t="s">
        <v>134</v>
      </c>
      <c r="N111" s="12" t="s">
        <v>324</v>
      </c>
      <c r="O111" s="12" t="s">
        <v>325</v>
      </c>
      <c r="P111" s="14" t="s">
        <v>311</v>
      </c>
      <c r="Q111" s="10" t="str">
        <f t="shared" si="12"/>
        <v>02INF_ETRM</v>
      </c>
      <c r="R111" s="5"/>
      <c r="S111" s="5"/>
      <c r="T111" s="5"/>
      <c r="U111" s="5"/>
      <c r="V111" s="5"/>
      <c r="W111" s="5"/>
      <c r="X111" s="5"/>
      <c r="Y111" s="5"/>
      <c r="Z111" s="5"/>
    </row>
    <row r="112" spans="1:26" ht="153" x14ac:dyDescent="0.25">
      <c r="A112" s="12" t="s">
        <v>304</v>
      </c>
      <c r="B112" s="12" t="s">
        <v>868</v>
      </c>
      <c r="C112" s="12" t="s">
        <v>312</v>
      </c>
      <c r="D112" s="12" t="s">
        <v>313</v>
      </c>
      <c r="E112" s="12" t="s">
        <v>314</v>
      </c>
      <c r="F112" s="12" t="s">
        <v>315</v>
      </c>
      <c r="G112" s="12"/>
      <c r="H112" s="12" t="s">
        <v>320</v>
      </c>
      <c r="I112" s="12" t="s">
        <v>894</v>
      </c>
      <c r="J112" s="12" t="s">
        <v>330</v>
      </c>
      <c r="K112" s="12" t="s">
        <v>134</v>
      </c>
      <c r="L112" s="12" t="s">
        <v>331</v>
      </c>
      <c r="M112" s="12" t="s">
        <v>926</v>
      </c>
      <c r="N112" s="12" t="s">
        <v>324</v>
      </c>
      <c r="O112" s="12" t="s">
        <v>325</v>
      </c>
      <c r="P112" s="14" t="s">
        <v>311</v>
      </c>
      <c r="Q112" s="10" t="str">
        <f t="shared" si="12"/>
        <v>02INF_ETRM</v>
      </c>
      <c r="R112" s="5"/>
      <c r="S112" s="5"/>
      <c r="T112" s="5"/>
      <c r="U112" s="5"/>
      <c r="V112" s="5"/>
      <c r="W112" s="5"/>
      <c r="X112" s="5"/>
      <c r="Y112" s="5"/>
      <c r="Z112" s="5"/>
    </row>
    <row r="113" spans="1:26" ht="102" x14ac:dyDescent="0.25">
      <c r="A113" s="12" t="s">
        <v>304</v>
      </c>
      <c r="B113" s="12" t="s">
        <v>868</v>
      </c>
      <c r="C113" s="12" t="s">
        <v>312</v>
      </c>
      <c r="D113" s="12" t="s">
        <v>313</v>
      </c>
      <c r="E113" s="12" t="s">
        <v>314</v>
      </c>
      <c r="F113" s="12" t="s">
        <v>315</v>
      </c>
      <c r="G113" s="12"/>
      <c r="H113" s="12" t="s">
        <v>320</v>
      </c>
      <c r="I113" s="12" t="s">
        <v>894</v>
      </c>
      <c r="J113" s="12" t="s">
        <v>330</v>
      </c>
      <c r="K113" s="12" t="s">
        <v>134</v>
      </c>
      <c r="L113" s="12" t="s">
        <v>333</v>
      </c>
      <c r="M113" s="12" t="s">
        <v>134</v>
      </c>
      <c r="N113" s="12" t="s">
        <v>324</v>
      </c>
      <c r="O113" s="12" t="s">
        <v>325</v>
      </c>
      <c r="P113" s="14" t="s">
        <v>311</v>
      </c>
      <c r="Q113" s="10" t="str">
        <f t="shared" si="12"/>
        <v>02INF_ETRM</v>
      </c>
      <c r="R113" s="5"/>
      <c r="S113" s="5"/>
      <c r="T113" s="5"/>
      <c r="U113" s="5"/>
      <c r="V113" s="5"/>
      <c r="W113" s="5"/>
      <c r="X113" s="5"/>
      <c r="Y113" s="5"/>
      <c r="Z113" s="5"/>
    </row>
    <row r="114" spans="1:26" ht="89.25" x14ac:dyDescent="0.25">
      <c r="A114" s="12" t="s">
        <v>304</v>
      </c>
      <c r="B114" s="12" t="s">
        <v>868</v>
      </c>
      <c r="C114" s="12" t="s">
        <v>312</v>
      </c>
      <c r="D114" s="12" t="s">
        <v>313</v>
      </c>
      <c r="E114" s="12" t="s">
        <v>314</v>
      </c>
      <c r="F114" s="12" t="s">
        <v>315</v>
      </c>
      <c r="G114" s="12"/>
      <c r="H114" s="12" t="s">
        <v>320</v>
      </c>
      <c r="I114" s="12" t="s">
        <v>894</v>
      </c>
      <c r="J114" s="12" t="s">
        <v>330</v>
      </c>
      <c r="K114" s="12" t="s">
        <v>134</v>
      </c>
      <c r="L114" s="12" t="s">
        <v>334</v>
      </c>
      <c r="M114" s="12" t="s">
        <v>926</v>
      </c>
      <c r="N114" s="12" t="s">
        <v>324</v>
      </c>
      <c r="O114" s="12" t="s">
        <v>325</v>
      </c>
      <c r="P114" s="14" t="s">
        <v>311</v>
      </c>
      <c r="Q114" s="10" t="str">
        <f t="shared" si="12"/>
        <v>02INF_ETRM</v>
      </c>
      <c r="R114" s="5"/>
      <c r="S114" s="5"/>
      <c r="T114" s="5"/>
      <c r="U114" s="5"/>
      <c r="V114" s="5"/>
      <c r="W114" s="5"/>
      <c r="X114" s="5"/>
      <c r="Y114" s="5"/>
      <c r="Z114" s="5"/>
    </row>
    <row r="115" spans="1:26" ht="76.5" x14ac:dyDescent="0.25">
      <c r="A115" s="12" t="s">
        <v>304</v>
      </c>
      <c r="B115" s="12" t="s">
        <v>868</v>
      </c>
      <c r="C115" s="12" t="s">
        <v>312</v>
      </c>
      <c r="D115" s="12" t="s">
        <v>313</v>
      </c>
      <c r="E115" s="12" t="s">
        <v>314</v>
      </c>
      <c r="F115" s="12" t="s">
        <v>315</v>
      </c>
      <c r="G115" s="12"/>
      <c r="H115" s="12" t="s">
        <v>320</v>
      </c>
      <c r="I115" s="12" t="s">
        <v>894</v>
      </c>
      <c r="J115" s="12" t="s">
        <v>330</v>
      </c>
      <c r="K115" s="12" t="s">
        <v>134</v>
      </c>
      <c r="L115" s="12" t="s">
        <v>927</v>
      </c>
      <c r="M115" s="12" t="s">
        <v>323</v>
      </c>
      <c r="N115" s="12" t="s">
        <v>324</v>
      </c>
      <c r="O115" s="12" t="s">
        <v>325</v>
      </c>
      <c r="P115" s="14" t="s">
        <v>311</v>
      </c>
      <c r="Q115" s="10" t="str">
        <f t="shared" si="12"/>
        <v>02INF_ETRM</v>
      </c>
      <c r="R115" s="5"/>
      <c r="S115" s="5"/>
      <c r="T115" s="5"/>
      <c r="U115" s="5"/>
      <c r="V115" s="5"/>
      <c r="W115" s="5"/>
      <c r="X115" s="5"/>
      <c r="Y115" s="5"/>
      <c r="Z115" s="5"/>
    </row>
    <row r="116" spans="1:26" ht="102" x14ac:dyDescent="0.25">
      <c r="A116" s="12" t="s">
        <v>304</v>
      </c>
      <c r="B116" s="12" t="s">
        <v>868</v>
      </c>
      <c r="C116" s="12" t="s">
        <v>312</v>
      </c>
      <c r="D116" s="12" t="s">
        <v>313</v>
      </c>
      <c r="E116" s="12" t="s">
        <v>314</v>
      </c>
      <c r="F116" s="12" t="s">
        <v>315</v>
      </c>
      <c r="G116" s="12"/>
      <c r="H116" s="12" t="s">
        <v>320</v>
      </c>
      <c r="I116" s="12" t="s">
        <v>894</v>
      </c>
      <c r="J116" s="12" t="s">
        <v>330</v>
      </c>
      <c r="K116" s="12" t="s">
        <v>134</v>
      </c>
      <c r="L116" s="12" t="s">
        <v>336</v>
      </c>
      <c r="M116" s="12" t="s">
        <v>27</v>
      </c>
      <c r="N116" s="12" t="s">
        <v>324</v>
      </c>
      <c r="O116" s="12" t="s">
        <v>325</v>
      </c>
      <c r="P116" s="14" t="s">
        <v>311</v>
      </c>
      <c r="Q116" s="10" t="str">
        <f t="shared" si="12"/>
        <v>02INF_ETRM</v>
      </c>
      <c r="R116" s="5"/>
      <c r="S116" s="5"/>
      <c r="T116" s="5"/>
      <c r="U116" s="5"/>
      <c r="V116" s="5"/>
      <c r="W116" s="5"/>
      <c r="X116" s="5"/>
      <c r="Y116" s="5"/>
      <c r="Z116" s="5"/>
    </row>
    <row r="117" spans="1:26" ht="191.25" x14ac:dyDescent="0.25">
      <c r="A117" s="12" t="s">
        <v>304</v>
      </c>
      <c r="B117" s="12" t="s">
        <v>873</v>
      </c>
      <c r="C117" s="12" t="s">
        <v>337</v>
      </c>
      <c r="D117" s="12" t="s">
        <v>186</v>
      </c>
      <c r="E117" s="12" t="s">
        <v>338</v>
      </c>
      <c r="F117" s="12" t="s">
        <v>339</v>
      </c>
      <c r="G117" s="12"/>
      <c r="H117" s="12" t="s">
        <v>340</v>
      </c>
      <c r="I117" s="12" t="s">
        <v>341</v>
      </c>
      <c r="J117" s="12" t="s">
        <v>928</v>
      </c>
      <c r="K117" s="12" t="s">
        <v>27</v>
      </c>
      <c r="L117" s="12" t="s">
        <v>343</v>
      </c>
      <c r="M117" s="12" t="s">
        <v>27</v>
      </c>
      <c r="N117" s="12" t="s">
        <v>344</v>
      </c>
      <c r="O117" s="12" t="s">
        <v>975</v>
      </c>
      <c r="P117" s="14" t="s">
        <v>345</v>
      </c>
      <c r="Q117" s="10" t="str">
        <f>HYPERLINK("https://drive.google.com/file/d/15FF76RDOm0rQMUgCwggWMKCkNw3DjedR/view?usp=sharing","02SP_%PPL-KAE")</f>
        <v>02SP_%PPL-KAE</v>
      </c>
      <c r="R117" s="5"/>
      <c r="S117" s="5"/>
      <c r="T117" s="5"/>
      <c r="U117" s="5"/>
      <c r="V117" s="5"/>
      <c r="W117" s="5"/>
      <c r="X117" s="5"/>
      <c r="Y117" s="5"/>
      <c r="Z117" s="5"/>
    </row>
    <row r="118" spans="1:26" ht="51" x14ac:dyDescent="0.25">
      <c r="A118" s="12" t="s">
        <v>304</v>
      </c>
      <c r="B118" s="12" t="s">
        <v>868</v>
      </c>
      <c r="C118" s="12" t="s">
        <v>312</v>
      </c>
      <c r="D118" s="12" t="s">
        <v>313</v>
      </c>
      <c r="E118" s="12" t="s">
        <v>314</v>
      </c>
      <c r="F118" s="12" t="s">
        <v>315</v>
      </c>
      <c r="G118" s="12"/>
      <c r="H118" s="12" t="s">
        <v>346</v>
      </c>
      <c r="I118" s="12" t="s">
        <v>347</v>
      </c>
      <c r="J118" s="12" t="s">
        <v>348</v>
      </c>
      <c r="K118" s="12" t="s">
        <v>134</v>
      </c>
      <c r="L118" s="12"/>
      <c r="M118" s="12"/>
      <c r="N118" s="12" t="s">
        <v>349</v>
      </c>
      <c r="O118" s="12" t="s">
        <v>325</v>
      </c>
      <c r="P118" s="14" t="s">
        <v>311</v>
      </c>
      <c r="Q118" s="10" t="str">
        <f>HYPERLINK("https://drive.google.com/file/d/1C_m2As2U1wnaQWEgIyTpoY3O4JI_ncr7/view?usp=sharing","03INF_DPT")</f>
        <v>03INF_DPT</v>
      </c>
      <c r="R118" s="5"/>
      <c r="S118" s="5"/>
      <c r="T118" s="5"/>
      <c r="U118" s="5"/>
      <c r="V118" s="5"/>
      <c r="W118" s="5"/>
      <c r="X118" s="5"/>
      <c r="Y118" s="5"/>
      <c r="Z118" s="5"/>
    </row>
    <row r="119" spans="1:26" ht="204" x14ac:dyDescent="0.25">
      <c r="A119" s="12" t="s">
        <v>304</v>
      </c>
      <c r="B119" s="12" t="s">
        <v>868</v>
      </c>
      <c r="C119" s="12" t="s">
        <v>312</v>
      </c>
      <c r="D119" s="12" t="s">
        <v>313</v>
      </c>
      <c r="E119" s="12" t="s">
        <v>314</v>
      </c>
      <c r="F119" s="12" t="s">
        <v>315</v>
      </c>
      <c r="G119" s="12"/>
      <c r="H119" s="12" t="s">
        <v>350</v>
      </c>
      <c r="I119" s="12" t="s">
        <v>351</v>
      </c>
      <c r="J119" s="12" t="s">
        <v>352</v>
      </c>
      <c r="K119" s="12" t="s">
        <v>27</v>
      </c>
      <c r="L119" s="12" t="s">
        <v>353</v>
      </c>
      <c r="M119" s="12" t="s">
        <v>27</v>
      </c>
      <c r="N119" s="12" t="s">
        <v>354</v>
      </c>
      <c r="O119" s="12" t="s">
        <v>976</v>
      </c>
      <c r="P119" s="14" t="s">
        <v>345</v>
      </c>
      <c r="Q119" s="10" t="str">
        <f>HYPERLINK("https://drive.google.com/file/d/1C_m2As2U1wnaQWEgIyTpoY3O4JI_ncr7/view?usp=sharing","03SP_%PPL-CAE")</f>
        <v>03SP_%PPL-CAE</v>
      </c>
      <c r="R119" s="5"/>
      <c r="S119" s="5"/>
      <c r="T119" s="5"/>
      <c r="U119" s="5"/>
      <c r="V119" s="5"/>
      <c r="W119" s="5"/>
      <c r="X119" s="5"/>
      <c r="Y119" s="5"/>
      <c r="Z119" s="5"/>
    </row>
    <row r="120" spans="1:26" ht="204" x14ac:dyDescent="0.25">
      <c r="A120" s="12" t="s">
        <v>304</v>
      </c>
      <c r="B120" s="12" t="s">
        <v>868</v>
      </c>
      <c r="C120" s="12" t="s">
        <v>312</v>
      </c>
      <c r="D120" s="12" t="s">
        <v>313</v>
      </c>
      <c r="E120" s="12" t="s">
        <v>314</v>
      </c>
      <c r="F120" s="12" t="s">
        <v>315</v>
      </c>
      <c r="G120" s="12"/>
      <c r="H120" s="12" t="s">
        <v>350</v>
      </c>
      <c r="I120" s="12" t="s">
        <v>351</v>
      </c>
      <c r="J120" s="12" t="s">
        <v>352</v>
      </c>
      <c r="K120" s="12" t="s">
        <v>27</v>
      </c>
      <c r="L120" s="12" t="s">
        <v>355</v>
      </c>
      <c r="M120" s="12" t="s">
        <v>27</v>
      </c>
      <c r="N120" s="12" t="s">
        <v>354</v>
      </c>
      <c r="O120" s="12" t="s">
        <v>976</v>
      </c>
      <c r="P120" s="14" t="s">
        <v>345</v>
      </c>
      <c r="Q120" s="10" t="str">
        <f>HYPERLINK("https://drive.google.com/file/d/1C_m2As2U1wnaQWEgIyTpoY3O4JI_ncr7/view?usp=sharing","03SP_%PPL-CAE")</f>
        <v>03SP_%PPL-CAE</v>
      </c>
      <c r="R120" s="5"/>
      <c r="S120" s="5"/>
      <c r="T120" s="5"/>
      <c r="U120" s="5"/>
      <c r="V120" s="5"/>
      <c r="W120" s="5"/>
      <c r="X120" s="5"/>
      <c r="Y120" s="5"/>
      <c r="Z120" s="5"/>
    </row>
    <row r="121" spans="1:26" ht="63.75" x14ac:dyDescent="0.25">
      <c r="A121" s="12" t="s">
        <v>304</v>
      </c>
      <c r="B121" s="12" t="s">
        <v>868</v>
      </c>
      <c r="C121" s="12" t="s">
        <v>312</v>
      </c>
      <c r="D121" s="12" t="s">
        <v>313</v>
      </c>
      <c r="E121" s="12" t="s">
        <v>314</v>
      </c>
      <c r="F121" s="12" t="s">
        <v>315</v>
      </c>
      <c r="G121" s="12"/>
      <c r="H121" s="12" t="s">
        <v>929</v>
      </c>
      <c r="I121" s="12" t="s">
        <v>356</v>
      </c>
      <c r="J121" s="12" t="s">
        <v>357</v>
      </c>
      <c r="K121" s="12" t="s">
        <v>134</v>
      </c>
      <c r="L121" s="12"/>
      <c r="M121" s="12"/>
      <c r="N121" s="12" t="s">
        <v>929</v>
      </c>
      <c r="O121" s="12" t="s">
        <v>906</v>
      </c>
      <c r="P121" s="14" t="s">
        <v>311</v>
      </c>
      <c r="Q121" s="10" t="str">
        <f>HYPERLINK("https://drive.google.com/file/d/1VvIB0VH1TjoCc6XZw9Kvtf1m3vek0Z5O/view?usp=sharing","04INF_CEM")</f>
        <v>04INF_CEM</v>
      </c>
      <c r="R121" s="5"/>
      <c r="S121" s="5"/>
      <c r="T121" s="5"/>
      <c r="U121" s="5"/>
      <c r="V121" s="5"/>
      <c r="W121" s="5"/>
      <c r="X121" s="5"/>
      <c r="Y121" s="5"/>
      <c r="Z121" s="5"/>
    </row>
    <row r="122" spans="1:26" ht="38.25" x14ac:dyDescent="0.25">
      <c r="A122" s="12" t="s">
        <v>304</v>
      </c>
      <c r="B122" s="12" t="s">
        <v>873</v>
      </c>
      <c r="C122" s="12" t="s">
        <v>337</v>
      </c>
      <c r="D122" s="12" t="s">
        <v>186</v>
      </c>
      <c r="E122" s="12" t="s">
        <v>338</v>
      </c>
      <c r="F122" s="12" t="s">
        <v>339</v>
      </c>
      <c r="G122" s="12"/>
      <c r="H122" s="12" t="s">
        <v>358</v>
      </c>
      <c r="I122" s="12" t="s">
        <v>359</v>
      </c>
      <c r="J122" s="12" t="s">
        <v>360</v>
      </c>
      <c r="K122" s="12" t="s">
        <v>27</v>
      </c>
      <c r="L122" s="12" t="s">
        <v>361</v>
      </c>
      <c r="M122" s="12" t="s">
        <v>27</v>
      </c>
      <c r="N122" s="12" t="s">
        <v>362</v>
      </c>
      <c r="O122" s="12" t="s">
        <v>930</v>
      </c>
      <c r="P122" s="14" t="s">
        <v>345</v>
      </c>
      <c r="Q122" s="10" t="str">
        <f>HYPERLINK("https://drive.google.com/file/d/1JeaKK3lxaFrQG9C1qXSccdWZctH27wsm/view?usp=sharing","04SP_ERON-FUA")</f>
        <v>04SP_ERON-FUA</v>
      </c>
      <c r="R122" s="5"/>
      <c r="S122" s="5"/>
      <c r="T122" s="5"/>
      <c r="U122" s="5"/>
      <c r="V122" s="5"/>
      <c r="W122" s="5"/>
      <c r="X122" s="5"/>
      <c r="Y122" s="5"/>
      <c r="Z122" s="5"/>
    </row>
    <row r="123" spans="1:26" ht="63.75" x14ac:dyDescent="0.25">
      <c r="A123" s="12" t="s">
        <v>304</v>
      </c>
      <c r="B123" s="12" t="s">
        <v>873</v>
      </c>
      <c r="C123" s="12" t="s">
        <v>337</v>
      </c>
      <c r="D123" s="12" t="s">
        <v>186</v>
      </c>
      <c r="E123" s="12" t="s">
        <v>338</v>
      </c>
      <c r="F123" s="12" t="s">
        <v>339</v>
      </c>
      <c r="G123" s="12"/>
      <c r="H123" s="12" t="s">
        <v>363</v>
      </c>
      <c r="I123" s="12" t="s">
        <v>364</v>
      </c>
      <c r="J123" s="12" t="s">
        <v>365</v>
      </c>
      <c r="K123" s="12" t="s">
        <v>134</v>
      </c>
      <c r="L123" s="12" t="s">
        <v>366</v>
      </c>
      <c r="M123" s="12" t="s">
        <v>27</v>
      </c>
      <c r="N123" s="12" t="s">
        <v>363</v>
      </c>
      <c r="O123" s="12" t="s">
        <v>931</v>
      </c>
      <c r="P123" s="14" t="s">
        <v>311</v>
      </c>
      <c r="Q123" s="10" t="str">
        <f>HYPERLINK("https://drive.google.com/file/d/1ANQZGAzTIaJjkbDCsLZY7GtbGOJlQQPg/view?usp=sharing","05INF_DBN")</f>
        <v>05INF_DBN</v>
      </c>
      <c r="R123" s="5"/>
      <c r="S123" s="5"/>
      <c r="T123" s="5"/>
      <c r="U123" s="5"/>
      <c r="V123" s="5"/>
      <c r="W123" s="5"/>
      <c r="X123" s="5"/>
      <c r="Y123" s="5"/>
      <c r="Z123" s="5"/>
    </row>
    <row r="124" spans="1:26" ht="63.75" x14ac:dyDescent="0.25">
      <c r="A124" s="12" t="s">
        <v>304</v>
      </c>
      <c r="B124" s="12" t="s">
        <v>873</v>
      </c>
      <c r="C124" s="12" t="s">
        <v>337</v>
      </c>
      <c r="D124" s="12" t="s">
        <v>186</v>
      </c>
      <c r="E124" s="12" t="s">
        <v>338</v>
      </c>
      <c r="F124" s="12" t="s">
        <v>339</v>
      </c>
      <c r="G124" s="12"/>
      <c r="H124" s="12" t="s">
        <v>363</v>
      </c>
      <c r="I124" s="12" t="s">
        <v>367</v>
      </c>
      <c r="J124" s="12" t="s">
        <v>368</v>
      </c>
      <c r="K124" s="12" t="s">
        <v>134</v>
      </c>
      <c r="L124" s="12" t="s">
        <v>369</v>
      </c>
      <c r="M124" s="12" t="s">
        <v>27</v>
      </c>
      <c r="N124" s="12" t="s">
        <v>363</v>
      </c>
      <c r="O124" s="12" t="s">
        <v>932</v>
      </c>
      <c r="P124" s="14" t="s">
        <v>311</v>
      </c>
      <c r="Q124" s="10" t="str">
        <f>HYPERLINK("https://drive.google.com/open?id=1MSjeVfPPw2XxKaJdhyMa-hX2cKzbL-wc","06INF_DSBN")</f>
        <v>06INF_DSBN</v>
      </c>
      <c r="R124" s="5"/>
      <c r="S124" s="5"/>
      <c r="T124" s="5"/>
      <c r="U124" s="5"/>
      <c r="V124" s="5"/>
      <c r="W124" s="5"/>
      <c r="X124" s="5"/>
      <c r="Y124" s="5"/>
      <c r="Z124" s="5"/>
    </row>
    <row r="125" spans="1:26" ht="63.75" x14ac:dyDescent="0.25">
      <c r="A125" s="12" t="s">
        <v>304</v>
      </c>
      <c r="B125" s="12" t="s">
        <v>873</v>
      </c>
      <c r="C125" s="12" t="s">
        <v>337</v>
      </c>
      <c r="D125" s="12" t="s">
        <v>186</v>
      </c>
      <c r="E125" s="12" t="s">
        <v>338</v>
      </c>
      <c r="F125" s="12" t="s">
        <v>339</v>
      </c>
      <c r="G125" s="12"/>
      <c r="H125" s="12" t="s">
        <v>363</v>
      </c>
      <c r="I125" s="12" t="s">
        <v>933</v>
      </c>
      <c r="J125" s="12" t="s">
        <v>371</v>
      </c>
      <c r="K125" s="12" t="s">
        <v>134</v>
      </c>
      <c r="L125" s="12" t="s">
        <v>934</v>
      </c>
      <c r="M125" s="12" t="s">
        <v>27</v>
      </c>
      <c r="N125" s="12" t="s">
        <v>363</v>
      </c>
      <c r="O125" s="12" t="s">
        <v>932</v>
      </c>
      <c r="P125" s="14" t="s">
        <v>311</v>
      </c>
      <c r="Q125" s="10" t="str">
        <f>HYPERLINK("https://drive.google.com/open?id=1CP-DeZgEQwuwlVCG3mrVNbipYtJs7xW-","07INF_DHR")</f>
        <v>07INF_DHR</v>
      </c>
      <c r="R125" s="5"/>
      <c r="S125" s="5"/>
      <c r="T125" s="5"/>
      <c r="U125" s="5"/>
      <c r="V125" s="5"/>
      <c r="W125" s="5"/>
      <c r="X125" s="5"/>
      <c r="Y125" s="5"/>
      <c r="Z125" s="5"/>
    </row>
    <row r="126" spans="1:26" ht="63.75" x14ac:dyDescent="0.25">
      <c r="A126" s="12" t="s">
        <v>304</v>
      </c>
      <c r="B126" s="12" t="s">
        <v>873</v>
      </c>
      <c r="C126" s="12" t="s">
        <v>337</v>
      </c>
      <c r="D126" s="12" t="s">
        <v>186</v>
      </c>
      <c r="E126" s="12" t="s">
        <v>338</v>
      </c>
      <c r="F126" s="12" t="s">
        <v>339</v>
      </c>
      <c r="G126" s="12"/>
      <c r="H126" s="12" t="s">
        <v>363</v>
      </c>
      <c r="I126" s="12" t="s">
        <v>373</v>
      </c>
      <c r="J126" s="12" t="s">
        <v>935</v>
      </c>
      <c r="K126" s="12" t="s">
        <v>134</v>
      </c>
      <c r="L126" s="12"/>
      <c r="M126" s="12"/>
      <c r="N126" s="12" t="s">
        <v>363</v>
      </c>
      <c r="O126" s="12" t="s">
        <v>931</v>
      </c>
      <c r="P126" s="14" t="s">
        <v>311</v>
      </c>
      <c r="Q126" s="10" t="str">
        <f>HYPERLINK("https://drive.google.com/open?id=1Rlp0_ravleSDaxmX5sNE9voNv7QiipYo","08INF_DAM")</f>
        <v>08INF_DAM</v>
      </c>
      <c r="R126" s="5"/>
      <c r="S126" s="5"/>
      <c r="T126" s="5"/>
      <c r="U126" s="5"/>
      <c r="V126" s="5"/>
      <c r="W126" s="5"/>
      <c r="X126" s="5"/>
      <c r="Y126" s="5"/>
      <c r="Z126" s="5"/>
    </row>
    <row r="127" spans="1:26" ht="51" x14ac:dyDescent="0.25">
      <c r="A127" s="12" t="s">
        <v>304</v>
      </c>
      <c r="B127" s="12" t="s">
        <v>868</v>
      </c>
      <c r="C127" s="12" t="s">
        <v>312</v>
      </c>
      <c r="D127" s="12" t="s">
        <v>313</v>
      </c>
      <c r="E127" s="12" t="s">
        <v>314</v>
      </c>
      <c r="F127" s="12" t="s">
        <v>315</v>
      </c>
      <c r="G127" s="12"/>
      <c r="H127" s="12" t="s">
        <v>375</v>
      </c>
      <c r="I127" s="12" t="s">
        <v>936</v>
      </c>
      <c r="J127" s="12" t="s">
        <v>377</v>
      </c>
      <c r="K127" s="12" t="s">
        <v>134</v>
      </c>
      <c r="L127" s="12"/>
      <c r="M127" s="12"/>
      <c r="N127" s="12" t="s">
        <v>375</v>
      </c>
      <c r="O127" s="12" t="s">
        <v>906</v>
      </c>
      <c r="P127" s="14" t="s">
        <v>311</v>
      </c>
      <c r="Q127" s="10" t="str">
        <f>HYPERLINK("https://drive.google.com/open?id=1Bx0AAfQabz8YvHr6hqHiXBEs6Ijd2BQw","09INF_CMP")</f>
        <v>09INF_CMP</v>
      </c>
      <c r="R127" s="5"/>
      <c r="S127" s="5"/>
      <c r="T127" s="5"/>
      <c r="U127" s="5"/>
      <c r="V127" s="5"/>
      <c r="W127" s="5"/>
      <c r="X127" s="5"/>
      <c r="Y127" s="5"/>
      <c r="Z127" s="5"/>
    </row>
    <row r="128" spans="1:26" ht="51" x14ac:dyDescent="0.25">
      <c r="A128" s="12" t="s">
        <v>304</v>
      </c>
      <c r="B128" s="12" t="s">
        <v>868</v>
      </c>
      <c r="C128" s="12" t="s">
        <v>312</v>
      </c>
      <c r="D128" s="12" t="s">
        <v>313</v>
      </c>
      <c r="E128" s="12" t="s">
        <v>314</v>
      </c>
      <c r="F128" s="12" t="s">
        <v>315</v>
      </c>
      <c r="G128" s="12"/>
      <c r="H128" s="12" t="s">
        <v>378</v>
      </c>
      <c r="I128" s="12" t="s">
        <v>379</v>
      </c>
      <c r="J128" s="12" t="s">
        <v>380</v>
      </c>
      <c r="K128" s="12" t="s">
        <v>134</v>
      </c>
      <c r="L128" s="12"/>
      <c r="M128" s="12"/>
      <c r="N128" s="12" t="s">
        <v>378</v>
      </c>
      <c r="O128" s="12" t="s">
        <v>907</v>
      </c>
      <c r="P128" s="14" t="s">
        <v>311</v>
      </c>
      <c r="Q128" s="10" t="str">
        <f>HYPERLINK("https://drive.google.com/open?id=15wv-WDGl0XU_ZHApQVnJjB-VM_eo6Yik","10INF_CAM")</f>
        <v>10INF_CAM</v>
      </c>
      <c r="R128" s="5"/>
      <c r="S128" s="5"/>
      <c r="T128" s="5"/>
      <c r="U128" s="5"/>
      <c r="V128" s="5"/>
      <c r="W128" s="5"/>
      <c r="X128" s="5"/>
      <c r="Y128" s="5"/>
      <c r="Z128" s="5"/>
    </row>
    <row r="129" spans="1:26" ht="114.75" x14ac:dyDescent="0.25">
      <c r="A129" s="12" t="s">
        <v>304</v>
      </c>
      <c r="B129" s="12" t="s">
        <v>868</v>
      </c>
      <c r="C129" s="12" t="s">
        <v>312</v>
      </c>
      <c r="D129" s="12" t="s">
        <v>313</v>
      </c>
      <c r="E129" s="12" t="s">
        <v>314</v>
      </c>
      <c r="F129" s="12" t="s">
        <v>315</v>
      </c>
      <c r="G129" s="12"/>
      <c r="H129" s="12" t="s">
        <v>381</v>
      </c>
      <c r="I129" s="12" t="s">
        <v>382</v>
      </c>
      <c r="J129" s="12" t="s">
        <v>383</v>
      </c>
      <c r="K129" s="12" t="s">
        <v>134</v>
      </c>
      <c r="L129" s="12"/>
      <c r="M129" s="12"/>
      <c r="N129" s="12" t="s">
        <v>381</v>
      </c>
      <c r="O129" s="12" t="s">
        <v>908</v>
      </c>
      <c r="P129" s="14" t="s">
        <v>311</v>
      </c>
      <c r="Q129" s="10" t="str">
        <f>HYPERLINK("https://drive.google.com/open?id=1M0lmxG1fuQdCQ7nvQOoZYpz_zX3lCBym","11INF_CVO")</f>
        <v>11INF_CVO</v>
      </c>
      <c r="R129" s="5"/>
      <c r="S129" s="5"/>
      <c r="T129" s="5"/>
      <c r="U129" s="5"/>
      <c r="V129" s="5"/>
      <c r="W129" s="5"/>
      <c r="X129" s="5"/>
      <c r="Y129" s="5"/>
      <c r="Z129" s="5"/>
    </row>
    <row r="130" spans="1:26" ht="76.5" x14ac:dyDescent="0.25">
      <c r="A130" s="12" t="s">
        <v>304</v>
      </c>
      <c r="B130" s="12" t="s">
        <v>868</v>
      </c>
      <c r="C130" s="12" t="s">
        <v>384</v>
      </c>
      <c r="D130" s="12" t="s">
        <v>385</v>
      </c>
      <c r="E130" s="12" t="s">
        <v>386</v>
      </c>
      <c r="F130" s="12" t="s">
        <v>387</v>
      </c>
      <c r="G130" s="12" t="s">
        <v>388</v>
      </c>
      <c r="H130" s="12" t="s">
        <v>389</v>
      </c>
      <c r="I130" s="12" t="s">
        <v>390</v>
      </c>
      <c r="J130" s="12" t="s">
        <v>391</v>
      </c>
      <c r="K130" s="12" t="s">
        <v>134</v>
      </c>
      <c r="L130" s="12"/>
      <c r="M130" s="12"/>
      <c r="N130" s="12" t="s">
        <v>392</v>
      </c>
      <c r="O130" s="12" t="s">
        <v>931</v>
      </c>
      <c r="P130" s="14" t="s">
        <v>311</v>
      </c>
      <c r="Q130" s="10" t="str">
        <f>HYPERLINK("https://drive.google.com/open?id=1vTkNAFBLcyB6SN-flvy6L4B3CvQJTQG2","12INF_VIB")</f>
        <v>12INF_VIB</v>
      </c>
      <c r="R130" s="5"/>
      <c r="S130" s="5"/>
      <c r="T130" s="5"/>
      <c r="U130" s="5"/>
      <c r="V130" s="5"/>
      <c r="W130" s="5"/>
      <c r="X130" s="5"/>
      <c r="Y130" s="5"/>
      <c r="Z130" s="5"/>
    </row>
    <row r="131" spans="1:26" ht="76.5" x14ac:dyDescent="0.25">
      <c r="A131" s="12" t="s">
        <v>304</v>
      </c>
      <c r="B131" s="12" t="s">
        <v>868</v>
      </c>
      <c r="C131" s="12" t="s">
        <v>384</v>
      </c>
      <c r="D131" s="12" t="s">
        <v>385</v>
      </c>
      <c r="E131" s="12" t="s">
        <v>386</v>
      </c>
      <c r="F131" s="12" t="s">
        <v>387</v>
      </c>
      <c r="G131" s="12" t="s">
        <v>388</v>
      </c>
      <c r="H131" s="12" t="s">
        <v>393</v>
      </c>
      <c r="I131" s="12" t="s">
        <v>394</v>
      </c>
      <c r="J131" s="12" t="s">
        <v>395</v>
      </c>
      <c r="K131" s="12" t="s">
        <v>134</v>
      </c>
      <c r="L131" s="12" t="s">
        <v>396</v>
      </c>
      <c r="M131" s="12" t="s">
        <v>134</v>
      </c>
      <c r="N131" s="12" t="s">
        <v>393</v>
      </c>
      <c r="O131" s="12" t="s">
        <v>937</v>
      </c>
      <c r="P131" s="14" t="s">
        <v>311</v>
      </c>
      <c r="Q131" s="10" t="str">
        <f>HYPERLINK("https://drive.google.com/open?id=1FjoU8inEWK0Tavrl7tCgisg5S4eytKUT","13INF_VIM")</f>
        <v>13INF_VIM</v>
      </c>
      <c r="R131" s="5"/>
      <c r="S131" s="5"/>
      <c r="T131" s="5"/>
      <c r="U131" s="5"/>
      <c r="V131" s="5"/>
      <c r="W131" s="5"/>
      <c r="X131" s="5"/>
      <c r="Y131" s="5"/>
      <c r="Z131" s="5"/>
    </row>
    <row r="132" spans="1:26" ht="76.5" x14ac:dyDescent="0.25">
      <c r="A132" s="12" t="s">
        <v>304</v>
      </c>
      <c r="B132" s="12" t="s">
        <v>868</v>
      </c>
      <c r="C132" s="12" t="s">
        <v>384</v>
      </c>
      <c r="D132" s="12" t="s">
        <v>385</v>
      </c>
      <c r="E132" s="12" t="s">
        <v>386</v>
      </c>
      <c r="F132" s="12" t="s">
        <v>387</v>
      </c>
      <c r="G132" s="12" t="s">
        <v>388</v>
      </c>
      <c r="H132" s="12" t="s">
        <v>397</v>
      </c>
      <c r="I132" s="12" t="s">
        <v>398</v>
      </c>
      <c r="J132" s="12" t="s">
        <v>399</v>
      </c>
      <c r="K132" s="12" t="s">
        <v>134</v>
      </c>
      <c r="L132" s="12" t="s">
        <v>400</v>
      </c>
      <c r="M132" s="12" t="s">
        <v>27</v>
      </c>
      <c r="N132" s="12" t="s">
        <v>397</v>
      </c>
      <c r="O132" s="12" t="s">
        <v>938</v>
      </c>
      <c r="P132" s="14" t="s">
        <v>311</v>
      </c>
      <c r="Q132" s="10" t="str">
        <f>HYPERLINK("https://drive.google.com/open?id=1G1f0pkj0OdoUaA_b7sqj5MKwkJx73q0J","14INF_VIS")</f>
        <v>14INF_VIS</v>
      </c>
      <c r="R132" s="5"/>
      <c r="S132" s="5"/>
      <c r="T132" s="5"/>
      <c r="U132" s="5"/>
      <c r="V132" s="5"/>
      <c r="W132" s="5"/>
      <c r="X132" s="5"/>
      <c r="Y132" s="5"/>
      <c r="Z132" s="5"/>
    </row>
    <row r="133" spans="1:26" ht="76.5" x14ac:dyDescent="0.25">
      <c r="A133" s="12" t="s">
        <v>304</v>
      </c>
      <c r="B133" s="12" t="s">
        <v>868</v>
      </c>
      <c r="C133" s="12" t="s">
        <v>312</v>
      </c>
      <c r="D133" s="12" t="s">
        <v>313</v>
      </c>
      <c r="E133" s="12" t="s">
        <v>314</v>
      </c>
      <c r="F133" s="12" t="s">
        <v>315</v>
      </c>
      <c r="G133" s="12"/>
      <c r="H133" s="12" t="s">
        <v>401</v>
      </c>
      <c r="I133" s="12" t="s">
        <v>402</v>
      </c>
      <c r="J133" s="12" t="s">
        <v>403</v>
      </c>
      <c r="K133" s="12" t="s">
        <v>134</v>
      </c>
      <c r="L133" s="12"/>
      <c r="M133" s="12"/>
      <c r="N133" s="12" t="s">
        <v>401</v>
      </c>
      <c r="O133" s="12" t="s">
        <v>939</v>
      </c>
      <c r="P133" s="14" t="s">
        <v>311</v>
      </c>
      <c r="Q133" s="10" t="str">
        <f>HYPERLINK("https://drive.google.com/open?id=1haf27jezEd1CpVwDj3_UYke5UQMmTqp2","15INF_IGLE")</f>
        <v>15INF_IGLE</v>
      </c>
      <c r="R133" s="5"/>
      <c r="S133" s="5"/>
      <c r="T133" s="5"/>
      <c r="U133" s="5"/>
      <c r="V133" s="5"/>
      <c r="W133" s="5"/>
      <c r="X133" s="5"/>
      <c r="Y133" s="5"/>
      <c r="Z133" s="5"/>
    </row>
    <row r="134" spans="1:26" ht="76.5" x14ac:dyDescent="0.25">
      <c r="A134" s="12" t="s">
        <v>304</v>
      </c>
      <c r="B134" s="12" t="s">
        <v>868</v>
      </c>
      <c r="C134" s="12" t="s">
        <v>384</v>
      </c>
      <c r="D134" s="12" t="s">
        <v>385</v>
      </c>
      <c r="E134" s="12" t="s">
        <v>386</v>
      </c>
      <c r="F134" s="12" t="s">
        <v>387</v>
      </c>
      <c r="G134" s="12" t="s">
        <v>388</v>
      </c>
      <c r="H134" s="12" t="s">
        <v>404</v>
      </c>
      <c r="I134" s="12" t="s">
        <v>940</v>
      </c>
      <c r="J134" s="12" t="s">
        <v>941</v>
      </c>
      <c r="K134" s="12" t="s">
        <v>134</v>
      </c>
      <c r="L134" s="12" t="s">
        <v>407</v>
      </c>
      <c r="M134" s="12" t="s">
        <v>27</v>
      </c>
      <c r="N134" s="12" t="s">
        <v>942</v>
      </c>
      <c r="O134" s="12" t="s">
        <v>938</v>
      </c>
      <c r="P134" s="14" t="s">
        <v>311</v>
      </c>
      <c r="Q134" s="10" t="str">
        <f>HYPERLINK("https://drive.google.com/open?id=1MMBmHL27eMq2JZtOxuPuD2ezZCQt8gbY","16INF_DVIA")</f>
        <v>16INF_DVIA</v>
      </c>
      <c r="R134" s="5"/>
      <c r="S134" s="5"/>
      <c r="T134" s="5"/>
      <c r="U134" s="5"/>
      <c r="V134" s="5"/>
      <c r="W134" s="5"/>
      <c r="X134" s="5"/>
      <c r="Y134" s="5"/>
      <c r="Z134" s="5"/>
    </row>
    <row r="135" spans="1:26" ht="51" x14ac:dyDescent="0.25">
      <c r="A135" s="12" t="s">
        <v>304</v>
      </c>
      <c r="B135" s="12" t="s">
        <v>873</v>
      </c>
      <c r="C135" s="12" t="s">
        <v>337</v>
      </c>
      <c r="D135" s="12" t="s">
        <v>186</v>
      </c>
      <c r="E135" s="12" t="s">
        <v>338</v>
      </c>
      <c r="F135" s="12" t="s">
        <v>339</v>
      </c>
      <c r="G135" s="12"/>
      <c r="H135" s="12" t="s">
        <v>943</v>
      </c>
      <c r="I135" s="12" t="s">
        <v>944</v>
      </c>
      <c r="J135" s="12" t="s">
        <v>945</v>
      </c>
      <c r="K135" s="12" t="s">
        <v>134</v>
      </c>
      <c r="L135" s="12"/>
      <c r="M135" s="12"/>
      <c r="N135" s="12" t="s">
        <v>946</v>
      </c>
      <c r="O135" s="12" t="s">
        <v>938</v>
      </c>
      <c r="P135" s="14" t="s">
        <v>311</v>
      </c>
      <c r="Q135" s="10" t="str">
        <f>HYPERLINK("https://drive.google.com/open?id=1CA6LpRjMCyrUyZT0ew1csDkxGiOxJShM","17INF_BSR")</f>
        <v>17INF_BSR</v>
      </c>
      <c r="R135" s="5"/>
      <c r="S135" s="5"/>
      <c r="T135" s="5"/>
      <c r="U135" s="5"/>
      <c r="V135" s="5"/>
      <c r="W135" s="5"/>
      <c r="X135" s="5"/>
      <c r="Y135" s="5"/>
      <c r="Z135" s="5"/>
    </row>
    <row r="136" spans="1:26" ht="89.25" x14ac:dyDescent="0.25">
      <c r="A136" s="12" t="s">
        <v>304</v>
      </c>
      <c r="B136" s="12" t="s">
        <v>873</v>
      </c>
      <c r="C136" s="12" t="s">
        <v>337</v>
      </c>
      <c r="D136" s="12" t="s">
        <v>186</v>
      </c>
      <c r="E136" s="12" t="s">
        <v>338</v>
      </c>
      <c r="F136" s="12" t="s">
        <v>339</v>
      </c>
      <c r="G136" s="12"/>
      <c r="H136" s="12" t="s">
        <v>410</v>
      </c>
      <c r="I136" s="12" t="s">
        <v>411</v>
      </c>
      <c r="J136" s="12" t="s">
        <v>947</v>
      </c>
      <c r="K136" s="12" t="s">
        <v>134</v>
      </c>
      <c r="L136" s="12" t="s">
        <v>413</v>
      </c>
      <c r="M136" s="12" t="s">
        <v>27</v>
      </c>
      <c r="N136" s="12" t="s">
        <v>414</v>
      </c>
      <c r="O136" s="12" t="s">
        <v>938</v>
      </c>
      <c r="P136" s="14" t="s">
        <v>311</v>
      </c>
      <c r="Q136" s="45" t="str">
        <f>HYPERLINK("https://drive.google.com/open?id=17Jlmi0icxgLDlBvlq6CzkbzxqhlKspLG","18INF_SBOF")</f>
        <v>18INF_SBOF</v>
      </c>
      <c r="R136" s="5"/>
      <c r="S136" s="5"/>
      <c r="T136" s="5"/>
      <c r="U136" s="5"/>
      <c r="V136" s="5"/>
      <c r="W136" s="5"/>
      <c r="X136" s="5"/>
      <c r="Y136" s="5"/>
      <c r="Z136" s="5"/>
    </row>
    <row r="137" spans="1:26" ht="63.75" x14ac:dyDescent="0.25">
      <c r="A137" s="12" t="s">
        <v>304</v>
      </c>
      <c r="B137" s="12" t="s">
        <v>873</v>
      </c>
      <c r="C137" s="12" t="s">
        <v>337</v>
      </c>
      <c r="D137" s="12" t="s">
        <v>186</v>
      </c>
      <c r="E137" s="12" t="s">
        <v>338</v>
      </c>
      <c r="F137" s="12" t="s">
        <v>339</v>
      </c>
      <c r="G137" s="12"/>
      <c r="H137" s="12" t="s">
        <v>410</v>
      </c>
      <c r="I137" s="12" t="s">
        <v>948</v>
      </c>
      <c r="J137" s="12" t="s">
        <v>949</v>
      </c>
      <c r="K137" s="12" t="s">
        <v>134</v>
      </c>
      <c r="L137" s="12" t="s">
        <v>417</v>
      </c>
      <c r="M137" s="12" t="s">
        <v>27</v>
      </c>
      <c r="N137" s="12" t="s">
        <v>414</v>
      </c>
      <c r="O137" s="12" t="s">
        <v>938</v>
      </c>
      <c r="P137" s="14" t="s">
        <v>311</v>
      </c>
      <c r="Q137" s="10" t="str">
        <f>HYPERLINK("https://drive.google.com/open?id=1uFLDKVGCtqpN5YpyVcgIllCv7SzTRBx0","19INF_SCME")</f>
        <v>19INF_SCME</v>
      </c>
      <c r="R137" s="5"/>
      <c r="S137" s="5"/>
      <c r="T137" s="5"/>
      <c r="U137" s="5"/>
      <c r="V137" s="5"/>
      <c r="W137" s="5"/>
      <c r="X137" s="5"/>
      <c r="Y137" s="5"/>
      <c r="Z137" s="5"/>
    </row>
    <row r="138" spans="1:26" ht="63.75" x14ac:dyDescent="0.25">
      <c r="A138" s="12" t="s">
        <v>304</v>
      </c>
      <c r="B138" s="12" t="s">
        <v>873</v>
      </c>
      <c r="C138" s="12" t="s">
        <v>337</v>
      </c>
      <c r="D138" s="12" t="s">
        <v>186</v>
      </c>
      <c r="E138" s="12" t="s">
        <v>338</v>
      </c>
      <c r="F138" s="12" t="s">
        <v>339</v>
      </c>
      <c r="G138" s="12"/>
      <c r="H138" s="12" t="s">
        <v>410</v>
      </c>
      <c r="I138" s="12" t="s">
        <v>418</v>
      </c>
      <c r="J138" s="12" t="s">
        <v>419</v>
      </c>
      <c r="K138" s="12" t="s">
        <v>134</v>
      </c>
      <c r="L138" s="12" t="s">
        <v>420</v>
      </c>
      <c r="M138" s="12" t="s">
        <v>134</v>
      </c>
      <c r="N138" s="12" t="s">
        <v>421</v>
      </c>
      <c r="O138" s="12" t="s">
        <v>938</v>
      </c>
      <c r="P138" s="14" t="s">
        <v>311</v>
      </c>
      <c r="Q138" s="10" t="str">
        <f t="shared" ref="Q138:Q139" si="13">HYPERLINK("https://drive.google.com/open?id=1CxcU5l_0vuvVihe9VwYgi1jDzZqGnvSW","20INF_SSBE")</f>
        <v>20INF_SSBE</v>
      </c>
      <c r="R138" s="5"/>
      <c r="S138" s="5"/>
      <c r="T138" s="5"/>
      <c r="U138" s="5"/>
      <c r="V138" s="5"/>
      <c r="W138" s="5"/>
      <c r="X138" s="5"/>
      <c r="Y138" s="5"/>
      <c r="Z138" s="5"/>
    </row>
    <row r="139" spans="1:26" ht="63.75" x14ac:dyDescent="0.25">
      <c r="A139" s="12" t="s">
        <v>304</v>
      </c>
      <c r="B139" s="12" t="s">
        <v>873</v>
      </c>
      <c r="C139" s="12" t="s">
        <v>337</v>
      </c>
      <c r="D139" s="12" t="s">
        <v>186</v>
      </c>
      <c r="E139" s="12" t="s">
        <v>338</v>
      </c>
      <c r="F139" s="12" t="s">
        <v>339</v>
      </c>
      <c r="G139" s="12"/>
      <c r="H139" s="12" t="s">
        <v>950</v>
      </c>
      <c r="I139" s="12" t="s">
        <v>418</v>
      </c>
      <c r="J139" s="12" t="s">
        <v>419</v>
      </c>
      <c r="K139" s="12" t="s">
        <v>27</v>
      </c>
      <c r="L139" s="12"/>
      <c r="M139" s="12"/>
      <c r="N139" s="12" t="s">
        <v>421</v>
      </c>
      <c r="O139" s="12" t="s">
        <v>938</v>
      </c>
      <c r="P139" s="14" t="s">
        <v>311</v>
      </c>
      <c r="Q139" s="10" t="str">
        <f t="shared" si="13"/>
        <v>20INF_SSBE</v>
      </c>
      <c r="R139" s="5"/>
      <c r="S139" s="5"/>
      <c r="T139" s="5"/>
      <c r="U139" s="5"/>
      <c r="V139" s="5"/>
      <c r="W139" s="5"/>
      <c r="X139" s="5"/>
      <c r="Y139" s="5"/>
      <c r="Z139" s="5"/>
    </row>
    <row r="140" spans="1:26" ht="102" x14ac:dyDescent="0.25">
      <c r="A140" s="12" t="s">
        <v>304</v>
      </c>
      <c r="B140" s="12" t="s">
        <v>868</v>
      </c>
      <c r="C140" s="12" t="s">
        <v>312</v>
      </c>
      <c r="D140" s="12" t="s">
        <v>313</v>
      </c>
      <c r="E140" s="12" t="s">
        <v>314</v>
      </c>
      <c r="F140" s="12" t="s">
        <v>315</v>
      </c>
      <c r="G140" s="12"/>
      <c r="H140" s="12" t="s">
        <v>422</v>
      </c>
      <c r="I140" s="12" t="s">
        <v>423</v>
      </c>
      <c r="J140" s="12" t="s">
        <v>424</v>
      </c>
      <c r="K140" s="12" t="s">
        <v>134</v>
      </c>
      <c r="L140" s="12" t="s">
        <v>425</v>
      </c>
      <c r="M140" s="12" t="s">
        <v>27</v>
      </c>
      <c r="N140" s="12" t="s">
        <v>951</v>
      </c>
      <c r="O140" s="12" t="s">
        <v>908</v>
      </c>
      <c r="P140" s="14" t="s">
        <v>311</v>
      </c>
      <c r="Q140" s="10" t="str">
        <f t="shared" ref="Q140:Q142" si="14">HYPERLINK("https://drive.google.com/open?id=1igiiFyN-FoY0FpHLzVHeRZO5P_poOvhn","21INF_RCMM")</f>
        <v>21INF_RCMM</v>
      </c>
      <c r="R140" s="5"/>
      <c r="S140" s="5"/>
      <c r="T140" s="5"/>
      <c r="U140" s="5"/>
      <c r="V140" s="5"/>
      <c r="W140" s="5"/>
      <c r="X140" s="5"/>
      <c r="Y140" s="5"/>
      <c r="Z140" s="5"/>
    </row>
    <row r="141" spans="1:26" ht="102" x14ac:dyDescent="0.25">
      <c r="A141" s="12" t="s">
        <v>304</v>
      </c>
      <c r="B141" s="12" t="s">
        <v>868</v>
      </c>
      <c r="C141" s="12" t="s">
        <v>312</v>
      </c>
      <c r="D141" s="12" t="s">
        <v>313</v>
      </c>
      <c r="E141" s="12" t="s">
        <v>314</v>
      </c>
      <c r="F141" s="12" t="s">
        <v>315</v>
      </c>
      <c r="G141" s="12"/>
      <c r="H141" s="12" t="s">
        <v>422</v>
      </c>
      <c r="I141" s="12" t="s">
        <v>423</v>
      </c>
      <c r="J141" s="12" t="s">
        <v>424</v>
      </c>
      <c r="K141" s="12" t="s">
        <v>134</v>
      </c>
      <c r="L141" s="12" t="s">
        <v>426</v>
      </c>
      <c r="M141" s="12" t="s">
        <v>27</v>
      </c>
      <c r="N141" s="12" t="s">
        <v>951</v>
      </c>
      <c r="O141" s="12" t="s">
        <v>908</v>
      </c>
      <c r="P141" s="14" t="s">
        <v>311</v>
      </c>
      <c r="Q141" s="10" t="str">
        <f t="shared" si="14"/>
        <v>21INF_RCMM</v>
      </c>
      <c r="R141" s="5"/>
      <c r="S141" s="5"/>
      <c r="T141" s="5"/>
      <c r="U141" s="5"/>
      <c r="V141" s="5"/>
      <c r="W141" s="5"/>
      <c r="X141" s="5"/>
      <c r="Y141" s="5"/>
      <c r="Z141" s="5"/>
    </row>
    <row r="142" spans="1:26" ht="102" x14ac:dyDescent="0.25">
      <c r="A142" s="12" t="s">
        <v>304</v>
      </c>
      <c r="B142" s="12" t="s">
        <v>868</v>
      </c>
      <c r="C142" s="12" t="s">
        <v>312</v>
      </c>
      <c r="D142" s="12" t="s">
        <v>313</v>
      </c>
      <c r="E142" s="12" t="s">
        <v>314</v>
      </c>
      <c r="F142" s="12" t="s">
        <v>315</v>
      </c>
      <c r="G142" s="12"/>
      <c r="H142" s="12" t="s">
        <v>422</v>
      </c>
      <c r="I142" s="12" t="s">
        <v>423</v>
      </c>
      <c r="J142" s="12" t="s">
        <v>424</v>
      </c>
      <c r="K142" s="12" t="s">
        <v>134</v>
      </c>
      <c r="L142" s="12" t="s">
        <v>427</v>
      </c>
      <c r="M142" s="12" t="s">
        <v>27</v>
      </c>
      <c r="N142" s="12" t="s">
        <v>951</v>
      </c>
      <c r="O142" s="12" t="s">
        <v>908</v>
      </c>
      <c r="P142" s="14" t="s">
        <v>311</v>
      </c>
      <c r="Q142" s="10" t="str">
        <f t="shared" si="14"/>
        <v>21INF_RCMM</v>
      </c>
      <c r="R142" s="5"/>
      <c r="S142" s="5"/>
      <c r="T142" s="5"/>
      <c r="U142" s="5"/>
      <c r="V142" s="5"/>
      <c r="W142" s="5"/>
      <c r="X142" s="5"/>
      <c r="Y142" s="5"/>
      <c r="Z142" s="5"/>
    </row>
    <row r="143" spans="1:26" ht="102" x14ac:dyDescent="0.25">
      <c r="A143" s="12" t="s">
        <v>304</v>
      </c>
      <c r="B143" s="12" t="s">
        <v>868</v>
      </c>
      <c r="C143" s="12" t="s">
        <v>312</v>
      </c>
      <c r="D143" s="12" t="s">
        <v>313</v>
      </c>
      <c r="E143" s="12" t="s">
        <v>314</v>
      </c>
      <c r="F143" s="12" t="s">
        <v>315</v>
      </c>
      <c r="G143" s="12"/>
      <c r="H143" s="12" t="s">
        <v>428</v>
      </c>
      <c r="I143" s="12" t="s">
        <v>430</v>
      </c>
      <c r="J143" s="12" t="s">
        <v>431</v>
      </c>
      <c r="K143" s="12" t="s">
        <v>134</v>
      </c>
      <c r="L143" s="12" t="s">
        <v>425</v>
      </c>
      <c r="M143" s="12" t="s">
        <v>27</v>
      </c>
      <c r="N143" s="12" t="s">
        <v>432</v>
      </c>
      <c r="O143" s="12" t="s">
        <v>908</v>
      </c>
      <c r="P143" s="14" t="s">
        <v>311</v>
      </c>
      <c r="Q143" s="10" t="str">
        <f t="shared" ref="Q143:Q145" si="15">HYPERLINK("https://drive.google.com/open?id=1tDayM_7ZkGFf_IM5xyHDPZ07SqdGHRZg","22INF_RIMM")</f>
        <v>22INF_RIMM</v>
      </c>
      <c r="R143" s="5"/>
      <c r="S143" s="5"/>
      <c r="T143" s="5"/>
      <c r="U143" s="5"/>
      <c r="V143" s="5"/>
      <c r="W143" s="5"/>
      <c r="X143" s="5"/>
      <c r="Y143" s="5"/>
      <c r="Z143" s="5"/>
    </row>
    <row r="144" spans="1:26" ht="102" x14ac:dyDescent="0.25">
      <c r="A144" s="12" t="s">
        <v>304</v>
      </c>
      <c r="B144" s="12" t="s">
        <v>868</v>
      </c>
      <c r="C144" s="12" t="s">
        <v>312</v>
      </c>
      <c r="D144" s="12" t="s">
        <v>313</v>
      </c>
      <c r="E144" s="12" t="s">
        <v>314</v>
      </c>
      <c r="F144" s="12" t="s">
        <v>315</v>
      </c>
      <c r="G144" s="12"/>
      <c r="H144" s="12" t="s">
        <v>428</v>
      </c>
      <c r="I144" s="12" t="s">
        <v>430</v>
      </c>
      <c r="J144" s="12" t="s">
        <v>431</v>
      </c>
      <c r="K144" s="12" t="s">
        <v>134</v>
      </c>
      <c r="L144" s="12" t="s">
        <v>426</v>
      </c>
      <c r="M144" s="12" t="s">
        <v>27</v>
      </c>
      <c r="N144" s="12" t="s">
        <v>432</v>
      </c>
      <c r="O144" s="12" t="s">
        <v>908</v>
      </c>
      <c r="P144" s="14" t="s">
        <v>311</v>
      </c>
      <c r="Q144" s="10" t="str">
        <f t="shared" si="15"/>
        <v>22INF_RIMM</v>
      </c>
      <c r="R144" s="5"/>
      <c r="S144" s="5"/>
      <c r="T144" s="5"/>
      <c r="U144" s="5"/>
      <c r="V144" s="5"/>
      <c r="W144" s="5"/>
      <c r="X144" s="5"/>
      <c r="Y144" s="5"/>
      <c r="Z144" s="5"/>
    </row>
    <row r="145" spans="1:26" ht="102" x14ac:dyDescent="0.25">
      <c r="A145" s="12" t="s">
        <v>304</v>
      </c>
      <c r="B145" s="12" t="s">
        <v>868</v>
      </c>
      <c r="C145" s="12" t="s">
        <v>312</v>
      </c>
      <c r="D145" s="12" t="s">
        <v>313</v>
      </c>
      <c r="E145" s="12" t="s">
        <v>314</v>
      </c>
      <c r="F145" s="12" t="s">
        <v>315</v>
      </c>
      <c r="G145" s="12"/>
      <c r="H145" s="12" t="s">
        <v>428</v>
      </c>
      <c r="I145" s="12" t="s">
        <v>430</v>
      </c>
      <c r="J145" s="12" t="s">
        <v>431</v>
      </c>
      <c r="K145" s="12" t="s">
        <v>134</v>
      </c>
      <c r="L145" s="12" t="s">
        <v>427</v>
      </c>
      <c r="M145" s="12" t="s">
        <v>27</v>
      </c>
      <c r="N145" s="12" t="s">
        <v>432</v>
      </c>
      <c r="O145" s="12" t="s">
        <v>908</v>
      </c>
      <c r="P145" s="14" t="s">
        <v>311</v>
      </c>
      <c r="Q145" s="10" t="str">
        <f t="shared" si="15"/>
        <v>22INF_RIMM</v>
      </c>
      <c r="R145" s="5"/>
      <c r="S145" s="5"/>
      <c r="T145" s="5"/>
      <c r="U145" s="5"/>
      <c r="V145" s="5"/>
      <c r="W145" s="5"/>
      <c r="X145" s="5"/>
      <c r="Y145" s="5"/>
      <c r="Z145" s="5"/>
    </row>
    <row r="146" spans="1:26" ht="102" x14ac:dyDescent="0.25">
      <c r="A146" s="12" t="s">
        <v>304</v>
      </c>
      <c r="B146" s="12" t="s">
        <v>868</v>
      </c>
      <c r="C146" s="12" t="s">
        <v>312</v>
      </c>
      <c r="D146" s="12" t="s">
        <v>313</v>
      </c>
      <c r="E146" s="12" t="s">
        <v>314</v>
      </c>
      <c r="F146" s="12" t="s">
        <v>315</v>
      </c>
      <c r="G146" s="12"/>
      <c r="H146" s="12" t="s">
        <v>459</v>
      </c>
      <c r="I146" s="12" t="s">
        <v>461</v>
      </c>
      <c r="J146" s="12" t="s">
        <v>462</v>
      </c>
      <c r="K146" s="12" t="s">
        <v>134</v>
      </c>
      <c r="L146" s="12" t="s">
        <v>425</v>
      </c>
      <c r="M146" s="12" t="s">
        <v>27</v>
      </c>
      <c r="N146" s="12" t="s">
        <v>464</v>
      </c>
      <c r="O146" s="12" t="s">
        <v>908</v>
      </c>
      <c r="P146" s="14" t="s">
        <v>311</v>
      </c>
      <c r="Q146" s="10" t="str">
        <f t="shared" ref="Q146:Q148" si="16">HYPERLINK("https://drive.google.com/open?id=1NNfJ9ViY28t7ZBX4REiaz8Rx6-mYw6GT","23INF_RCMS")</f>
        <v>23INF_RCMS</v>
      </c>
      <c r="R146" s="5"/>
      <c r="S146" s="5"/>
      <c r="T146" s="5"/>
      <c r="U146" s="5"/>
      <c r="V146" s="5"/>
      <c r="W146" s="5"/>
      <c r="X146" s="5"/>
      <c r="Y146" s="5"/>
      <c r="Z146" s="5"/>
    </row>
    <row r="147" spans="1:26" ht="102" x14ac:dyDescent="0.25">
      <c r="A147" s="12" t="s">
        <v>304</v>
      </c>
      <c r="B147" s="12" t="s">
        <v>868</v>
      </c>
      <c r="C147" s="12" t="s">
        <v>312</v>
      </c>
      <c r="D147" s="12" t="s">
        <v>313</v>
      </c>
      <c r="E147" s="12" t="s">
        <v>314</v>
      </c>
      <c r="F147" s="12" t="s">
        <v>315</v>
      </c>
      <c r="G147" s="12"/>
      <c r="H147" s="12" t="s">
        <v>459</v>
      </c>
      <c r="I147" s="12" t="s">
        <v>461</v>
      </c>
      <c r="J147" s="12" t="s">
        <v>462</v>
      </c>
      <c r="K147" s="12" t="s">
        <v>134</v>
      </c>
      <c r="L147" s="12" t="s">
        <v>426</v>
      </c>
      <c r="M147" s="12" t="s">
        <v>27</v>
      </c>
      <c r="N147" s="12" t="s">
        <v>464</v>
      </c>
      <c r="O147" s="12" t="s">
        <v>908</v>
      </c>
      <c r="P147" s="14" t="s">
        <v>311</v>
      </c>
      <c r="Q147" s="10" t="str">
        <f t="shared" si="16"/>
        <v>23INF_RCMS</v>
      </c>
      <c r="R147" s="5"/>
      <c r="S147" s="5"/>
      <c r="T147" s="5"/>
      <c r="U147" s="5"/>
      <c r="V147" s="5"/>
      <c r="W147" s="5"/>
      <c r="X147" s="5"/>
      <c r="Y147" s="5"/>
      <c r="Z147" s="5"/>
    </row>
    <row r="148" spans="1:26" ht="102" x14ac:dyDescent="0.25">
      <c r="A148" s="12" t="s">
        <v>304</v>
      </c>
      <c r="B148" s="12" t="s">
        <v>868</v>
      </c>
      <c r="C148" s="12" t="s">
        <v>312</v>
      </c>
      <c r="D148" s="12" t="s">
        <v>313</v>
      </c>
      <c r="E148" s="12" t="s">
        <v>314</v>
      </c>
      <c r="F148" s="12" t="s">
        <v>315</v>
      </c>
      <c r="G148" s="12"/>
      <c r="H148" s="12" t="s">
        <v>459</v>
      </c>
      <c r="I148" s="12" t="s">
        <v>461</v>
      </c>
      <c r="J148" s="12" t="s">
        <v>462</v>
      </c>
      <c r="K148" s="12" t="s">
        <v>134</v>
      </c>
      <c r="L148" s="12" t="s">
        <v>427</v>
      </c>
      <c r="M148" s="12" t="s">
        <v>27</v>
      </c>
      <c r="N148" s="12" t="s">
        <v>464</v>
      </c>
      <c r="O148" s="12" t="s">
        <v>908</v>
      </c>
      <c r="P148" s="14" t="s">
        <v>311</v>
      </c>
      <c r="Q148" s="10" t="str">
        <f t="shared" si="16"/>
        <v>23INF_RCMS</v>
      </c>
      <c r="R148" s="5"/>
      <c r="S148" s="5"/>
      <c r="T148" s="5"/>
      <c r="U148" s="5"/>
      <c r="V148" s="5"/>
      <c r="W148" s="5"/>
      <c r="X148" s="5"/>
      <c r="Y148" s="5"/>
      <c r="Z148" s="5"/>
    </row>
    <row r="149" spans="1:26" ht="102" x14ac:dyDescent="0.25">
      <c r="A149" s="12" t="s">
        <v>304</v>
      </c>
      <c r="B149" s="12" t="s">
        <v>868</v>
      </c>
      <c r="C149" s="12" t="s">
        <v>312</v>
      </c>
      <c r="D149" s="12" t="s">
        <v>313</v>
      </c>
      <c r="E149" s="12" t="s">
        <v>314</v>
      </c>
      <c r="F149" s="12" t="s">
        <v>315</v>
      </c>
      <c r="G149" s="12"/>
      <c r="H149" s="12" t="s">
        <v>481</v>
      </c>
      <c r="I149" s="12" t="s">
        <v>482</v>
      </c>
      <c r="J149" s="12" t="s">
        <v>483</v>
      </c>
      <c r="K149" s="12" t="s">
        <v>134</v>
      </c>
      <c r="L149" s="12" t="s">
        <v>425</v>
      </c>
      <c r="M149" s="12" t="s">
        <v>27</v>
      </c>
      <c r="N149" s="12" t="s">
        <v>484</v>
      </c>
      <c r="O149" s="12" t="s">
        <v>908</v>
      </c>
      <c r="P149" s="14" t="s">
        <v>311</v>
      </c>
      <c r="Q149" s="10" t="str">
        <f t="shared" ref="Q149:Q151" si="17">HYPERLINK("https://drive.google.com/open?id=122WkTUeqJ0JPWAhjQOGIPkBnFhwdoNgk","24INF_RIMS")</f>
        <v>24INF_RIMS</v>
      </c>
      <c r="R149" s="5"/>
      <c r="S149" s="5"/>
      <c r="T149" s="5"/>
      <c r="U149" s="5"/>
      <c r="V149" s="5"/>
      <c r="W149" s="5"/>
      <c r="X149" s="5"/>
      <c r="Y149" s="5"/>
      <c r="Z149" s="5"/>
    </row>
    <row r="150" spans="1:26" ht="102" x14ac:dyDescent="0.25">
      <c r="A150" s="12" t="s">
        <v>304</v>
      </c>
      <c r="B150" s="12" t="s">
        <v>868</v>
      </c>
      <c r="C150" s="12" t="s">
        <v>312</v>
      </c>
      <c r="D150" s="12" t="s">
        <v>313</v>
      </c>
      <c r="E150" s="12" t="s">
        <v>314</v>
      </c>
      <c r="F150" s="12" t="s">
        <v>315</v>
      </c>
      <c r="G150" s="12"/>
      <c r="H150" s="12" t="s">
        <v>481</v>
      </c>
      <c r="I150" s="12" t="s">
        <v>482</v>
      </c>
      <c r="J150" s="12" t="s">
        <v>483</v>
      </c>
      <c r="K150" s="12" t="s">
        <v>134</v>
      </c>
      <c r="L150" s="12" t="s">
        <v>426</v>
      </c>
      <c r="M150" s="12" t="s">
        <v>27</v>
      </c>
      <c r="N150" s="12" t="s">
        <v>484</v>
      </c>
      <c r="O150" s="12" t="s">
        <v>908</v>
      </c>
      <c r="P150" s="14" t="s">
        <v>311</v>
      </c>
      <c r="Q150" s="10" t="str">
        <f t="shared" si="17"/>
        <v>24INF_RIMS</v>
      </c>
      <c r="R150" s="5"/>
      <c r="S150" s="5"/>
      <c r="T150" s="5"/>
      <c r="U150" s="5"/>
      <c r="V150" s="5"/>
      <c r="W150" s="5"/>
      <c r="X150" s="5"/>
      <c r="Y150" s="5"/>
      <c r="Z150" s="5"/>
    </row>
    <row r="151" spans="1:26" ht="102" x14ac:dyDescent="0.25">
      <c r="A151" s="12" t="s">
        <v>304</v>
      </c>
      <c r="B151" s="12" t="s">
        <v>868</v>
      </c>
      <c r="C151" s="12" t="s">
        <v>312</v>
      </c>
      <c r="D151" s="12" t="s">
        <v>313</v>
      </c>
      <c r="E151" s="12" t="s">
        <v>314</v>
      </c>
      <c r="F151" s="12" t="s">
        <v>315</v>
      </c>
      <c r="G151" s="12"/>
      <c r="H151" s="12" t="s">
        <v>481</v>
      </c>
      <c r="I151" s="12" t="s">
        <v>482</v>
      </c>
      <c r="J151" s="12" t="s">
        <v>483</v>
      </c>
      <c r="K151" s="12" t="s">
        <v>134</v>
      </c>
      <c r="L151" s="12" t="s">
        <v>427</v>
      </c>
      <c r="M151" s="12" t="s">
        <v>27</v>
      </c>
      <c r="N151" s="12" t="s">
        <v>484</v>
      </c>
      <c r="O151" s="12" t="s">
        <v>908</v>
      </c>
      <c r="P151" s="14" t="s">
        <v>311</v>
      </c>
      <c r="Q151" s="10" t="str">
        <f t="shared" si="17"/>
        <v>24INF_RIMS</v>
      </c>
      <c r="R151" s="5"/>
      <c r="S151" s="5"/>
      <c r="T151" s="5"/>
      <c r="U151" s="5"/>
      <c r="V151" s="5"/>
      <c r="W151" s="5"/>
      <c r="X151" s="5"/>
      <c r="Y151" s="5"/>
      <c r="Z151" s="5"/>
    </row>
    <row r="152" spans="1:26" ht="102" x14ac:dyDescent="0.25">
      <c r="A152" s="12" t="s">
        <v>304</v>
      </c>
      <c r="B152" s="12" t="s">
        <v>868</v>
      </c>
      <c r="C152" s="12" t="s">
        <v>312</v>
      </c>
      <c r="D152" s="12" t="s">
        <v>313</v>
      </c>
      <c r="E152" s="12" t="s">
        <v>314</v>
      </c>
      <c r="F152" s="12" t="s">
        <v>315</v>
      </c>
      <c r="G152" s="12"/>
      <c r="H152" s="12" t="s">
        <v>486</v>
      </c>
      <c r="I152" s="12" t="s">
        <v>487</v>
      </c>
      <c r="J152" s="12" t="s">
        <v>488</v>
      </c>
      <c r="K152" s="12" t="s">
        <v>134</v>
      </c>
      <c r="L152" s="12" t="s">
        <v>425</v>
      </c>
      <c r="M152" s="12" t="s">
        <v>27</v>
      </c>
      <c r="N152" s="12" t="s">
        <v>489</v>
      </c>
      <c r="O152" s="12" t="s">
        <v>908</v>
      </c>
      <c r="P152" s="14" t="s">
        <v>311</v>
      </c>
      <c r="Q152" s="10" t="str">
        <f t="shared" ref="Q152:Q154" si="18">HYPERLINK("https://drive.google.com/open?id=1loDt_uXCrlOI3Iz1KJ1e791a-AMIaLkp","25INF_RCXL")</f>
        <v>25INF_RCXL</v>
      </c>
      <c r="R152" s="5"/>
      <c r="S152" s="5"/>
      <c r="T152" s="5"/>
      <c r="U152" s="5"/>
      <c r="V152" s="5"/>
      <c r="W152" s="5"/>
      <c r="X152" s="5"/>
      <c r="Y152" s="5"/>
      <c r="Z152" s="5"/>
    </row>
    <row r="153" spans="1:26" ht="102" x14ac:dyDescent="0.25">
      <c r="A153" s="12" t="s">
        <v>304</v>
      </c>
      <c r="B153" s="12" t="s">
        <v>868</v>
      </c>
      <c r="C153" s="12" t="s">
        <v>312</v>
      </c>
      <c r="D153" s="12" t="s">
        <v>313</v>
      </c>
      <c r="E153" s="12" t="s">
        <v>314</v>
      </c>
      <c r="F153" s="12" t="s">
        <v>315</v>
      </c>
      <c r="G153" s="12"/>
      <c r="H153" s="12" t="s">
        <v>486</v>
      </c>
      <c r="I153" s="12" t="s">
        <v>487</v>
      </c>
      <c r="J153" s="12" t="s">
        <v>488</v>
      </c>
      <c r="K153" s="12" t="s">
        <v>134</v>
      </c>
      <c r="L153" s="12" t="s">
        <v>426</v>
      </c>
      <c r="M153" s="12" t="s">
        <v>27</v>
      </c>
      <c r="N153" s="12" t="s">
        <v>489</v>
      </c>
      <c r="O153" s="12" t="s">
        <v>908</v>
      </c>
      <c r="P153" s="14" t="s">
        <v>311</v>
      </c>
      <c r="Q153" s="10" t="str">
        <f t="shared" si="18"/>
        <v>25INF_RCXL</v>
      </c>
      <c r="R153" s="5"/>
      <c r="S153" s="5"/>
      <c r="T153" s="5"/>
      <c r="U153" s="5"/>
      <c r="V153" s="5"/>
      <c r="W153" s="5"/>
      <c r="X153" s="5"/>
      <c r="Y153" s="5"/>
      <c r="Z153" s="5"/>
    </row>
    <row r="154" spans="1:26" ht="102" x14ac:dyDescent="0.25">
      <c r="A154" s="12" t="s">
        <v>304</v>
      </c>
      <c r="B154" s="12" t="s">
        <v>868</v>
      </c>
      <c r="C154" s="12" t="s">
        <v>312</v>
      </c>
      <c r="D154" s="12" t="s">
        <v>313</v>
      </c>
      <c r="E154" s="12" t="s">
        <v>314</v>
      </c>
      <c r="F154" s="12" t="s">
        <v>315</v>
      </c>
      <c r="G154" s="12"/>
      <c r="H154" s="12" t="s">
        <v>486</v>
      </c>
      <c r="I154" s="12" t="s">
        <v>487</v>
      </c>
      <c r="J154" s="12" t="s">
        <v>488</v>
      </c>
      <c r="K154" s="12" t="s">
        <v>134</v>
      </c>
      <c r="L154" s="12" t="s">
        <v>427</v>
      </c>
      <c r="M154" s="12" t="s">
        <v>27</v>
      </c>
      <c r="N154" s="12" t="s">
        <v>489</v>
      </c>
      <c r="O154" s="12" t="s">
        <v>908</v>
      </c>
      <c r="P154" s="14" t="s">
        <v>311</v>
      </c>
      <c r="Q154" s="10" t="str">
        <f t="shared" si="18"/>
        <v>25INF_RCXL</v>
      </c>
      <c r="R154" s="5"/>
      <c r="S154" s="5"/>
      <c r="T154" s="5"/>
      <c r="U154" s="5"/>
      <c r="V154" s="5"/>
      <c r="W154" s="5"/>
      <c r="X154" s="5"/>
      <c r="Y154" s="5"/>
      <c r="Z154" s="5"/>
    </row>
    <row r="155" spans="1:26" ht="102" x14ac:dyDescent="0.25">
      <c r="A155" s="12" t="s">
        <v>304</v>
      </c>
      <c r="B155" s="12" t="s">
        <v>868</v>
      </c>
      <c r="C155" s="12" t="s">
        <v>312</v>
      </c>
      <c r="D155" s="12" t="s">
        <v>313</v>
      </c>
      <c r="E155" s="12" t="s">
        <v>314</v>
      </c>
      <c r="F155" s="12" t="s">
        <v>315</v>
      </c>
      <c r="G155" s="12"/>
      <c r="H155" s="12" t="s">
        <v>490</v>
      </c>
      <c r="I155" s="12" t="s">
        <v>491</v>
      </c>
      <c r="J155" s="12" t="s">
        <v>492</v>
      </c>
      <c r="K155" s="12" t="s">
        <v>134</v>
      </c>
      <c r="L155" s="12" t="s">
        <v>425</v>
      </c>
      <c r="M155" s="12" t="s">
        <v>27</v>
      </c>
      <c r="N155" s="12" t="s">
        <v>493</v>
      </c>
      <c r="O155" s="12" t="s">
        <v>908</v>
      </c>
      <c r="P155" s="14" t="s">
        <v>311</v>
      </c>
      <c r="Q155" s="10" t="str">
        <f t="shared" ref="Q155:Q157" si="19">HYPERLINK("https://drive.google.com/open?id=1kgQ51SuwzGSJeXRh8Z1zjGUBCt5wfVhl","26INF_RIXL")</f>
        <v>26INF_RIXL</v>
      </c>
      <c r="R155" s="5"/>
      <c r="S155" s="5"/>
      <c r="T155" s="5"/>
      <c r="U155" s="5"/>
      <c r="V155" s="5"/>
      <c r="W155" s="5"/>
      <c r="X155" s="5"/>
      <c r="Y155" s="5"/>
      <c r="Z155" s="5"/>
    </row>
    <row r="156" spans="1:26" ht="102" x14ac:dyDescent="0.25">
      <c r="A156" s="12" t="s">
        <v>304</v>
      </c>
      <c r="B156" s="12" t="s">
        <v>868</v>
      </c>
      <c r="C156" s="12" t="s">
        <v>312</v>
      </c>
      <c r="D156" s="12" t="s">
        <v>313</v>
      </c>
      <c r="E156" s="12" t="s">
        <v>314</v>
      </c>
      <c r="F156" s="12" t="s">
        <v>315</v>
      </c>
      <c r="G156" s="12"/>
      <c r="H156" s="12" t="s">
        <v>490</v>
      </c>
      <c r="I156" s="12" t="s">
        <v>491</v>
      </c>
      <c r="J156" s="12" t="s">
        <v>492</v>
      </c>
      <c r="K156" s="12" t="s">
        <v>134</v>
      </c>
      <c r="L156" s="12" t="s">
        <v>426</v>
      </c>
      <c r="M156" s="12" t="s">
        <v>27</v>
      </c>
      <c r="N156" s="12" t="s">
        <v>493</v>
      </c>
      <c r="O156" s="12" t="s">
        <v>908</v>
      </c>
      <c r="P156" s="14" t="s">
        <v>311</v>
      </c>
      <c r="Q156" s="10" t="str">
        <f t="shared" si="19"/>
        <v>26INF_RIXL</v>
      </c>
      <c r="R156" s="5"/>
      <c r="S156" s="5"/>
      <c r="T156" s="5"/>
      <c r="U156" s="5"/>
      <c r="V156" s="5"/>
      <c r="W156" s="5"/>
      <c r="X156" s="5"/>
      <c r="Y156" s="5"/>
      <c r="Z156" s="5"/>
    </row>
    <row r="157" spans="1:26" ht="102" x14ac:dyDescent="0.25">
      <c r="A157" s="12" t="s">
        <v>304</v>
      </c>
      <c r="B157" s="12" t="s">
        <v>868</v>
      </c>
      <c r="C157" s="12" t="s">
        <v>312</v>
      </c>
      <c r="D157" s="12" t="s">
        <v>313</v>
      </c>
      <c r="E157" s="12" t="s">
        <v>314</v>
      </c>
      <c r="F157" s="12" t="s">
        <v>315</v>
      </c>
      <c r="G157" s="12"/>
      <c r="H157" s="12" t="s">
        <v>490</v>
      </c>
      <c r="I157" s="12" t="s">
        <v>491</v>
      </c>
      <c r="J157" s="12" t="s">
        <v>492</v>
      </c>
      <c r="K157" s="12" t="s">
        <v>134</v>
      </c>
      <c r="L157" s="12" t="s">
        <v>427</v>
      </c>
      <c r="M157" s="12" t="s">
        <v>27</v>
      </c>
      <c r="N157" s="12" t="s">
        <v>493</v>
      </c>
      <c r="O157" s="12" t="s">
        <v>908</v>
      </c>
      <c r="P157" s="14" t="s">
        <v>311</v>
      </c>
      <c r="Q157" s="10" t="str">
        <f t="shared" si="19"/>
        <v>26INF_RIXL</v>
      </c>
      <c r="R157" s="5"/>
      <c r="S157" s="5"/>
      <c r="T157" s="5"/>
      <c r="U157" s="5"/>
      <c r="V157" s="5"/>
      <c r="W157" s="5"/>
      <c r="X157" s="5"/>
      <c r="Y157" s="5"/>
      <c r="Z157" s="5"/>
    </row>
    <row r="158" spans="1:26" ht="76.5" x14ac:dyDescent="0.25">
      <c r="A158" s="12" t="s">
        <v>304</v>
      </c>
      <c r="B158" s="12" t="s">
        <v>184</v>
      </c>
      <c r="C158" s="12" t="s">
        <v>185</v>
      </c>
      <c r="D158" s="12" t="s">
        <v>186</v>
      </c>
      <c r="E158" s="12" t="s">
        <v>187</v>
      </c>
      <c r="F158" s="12" t="s">
        <v>188</v>
      </c>
      <c r="G158" s="12" t="s">
        <v>189</v>
      </c>
      <c r="H158" s="12" t="s">
        <v>494</v>
      </c>
      <c r="I158" s="12" t="s">
        <v>495</v>
      </c>
      <c r="J158" s="12" t="s">
        <v>360</v>
      </c>
      <c r="K158" s="12" t="s">
        <v>161</v>
      </c>
      <c r="L158" s="12"/>
      <c r="M158" s="12"/>
      <c r="N158" s="12" t="s">
        <v>494</v>
      </c>
      <c r="O158" s="12" t="s">
        <v>952</v>
      </c>
      <c r="P158" s="12" t="s">
        <v>311</v>
      </c>
      <c r="Q158" s="7" t="str">
        <f>HYPERLINK("https://drive.google.com/open?id=11wKVCizacZQwwxSFbr65klP6blNaRkd0","27INF_SEPS")</f>
        <v>27INF_SEPS</v>
      </c>
      <c r="R158" s="5"/>
      <c r="S158" s="5"/>
      <c r="T158" s="5"/>
      <c r="U158" s="5"/>
      <c r="V158" s="5"/>
      <c r="W158" s="5"/>
      <c r="X158" s="5"/>
      <c r="Y158" s="5"/>
      <c r="Z158" s="5"/>
    </row>
    <row r="159" spans="1:26" ht="76.5" x14ac:dyDescent="0.25">
      <c r="A159" s="12" t="s">
        <v>304</v>
      </c>
      <c r="B159" s="12" t="s">
        <v>184</v>
      </c>
      <c r="C159" s="12" t="s">
        <v>185</v>
      </c>
      <c r="D159" s="12" t="s">
        <v>186</v>
      </c>
      <c r="E159" s="12" t="s">
        <v>187</v>
      </c>
      <c r="F159" s="12" t="s">
        <v>188</v>
      </c>
      <c r="G159" s="12" t="s">
        <v>189</v>
      </c>
      <c r="H159" s="12" t="s">
        <v>496</v>
      </c>
      <c r="I159" s="12" t="s">
        <v>497</v>
      </c>
      <c r="J159" s="12" t="s">
        <v>360</v>
      </c>
      <c r="K159" s="12" t="s">
        <v>134</v>
      </c>
      <c r="L159" s="12"/>
      <c r="M159" s="12"/>
      <c r="N159" s="12" t="s">
        <v>496</v>
      </c>
      <c r="O159" s="12" t="s">
        <v>953</v>
      </c>
      <c r="P159" s="12" t="s">
        <v>311</v>
      </c>
      <c r="Q159" s="7" t="str">
        <f>HYPERLINK("https://drive.google.com/open?id=1M6XOyYSfvRijfjfuLmdnb4Xd_e6lgjOC","28INF_STFP")</f>
        <v>28INF_STFP</v>
      </c>
      <c r="R159" s="5"/>
      <c r="S159" s="5"/>
      <c r="T159" s="5"/>
      <c r="U159" s="5"/>
      <c r="V159" s="5"/>
      <c r="W159" s="5"/>
      <c r="X159" s="5"/>
      <c r="Y159" s="5"/>
      <c r="Z159" s="5"/>
    </row>
    <row r="160" spans="1:26" ht="165.75" x14ac:dyDescent="0.25">
      <c r="A160" s="12" t="s">
        <v>304</v>
      </c>
      <c r="B160" s="12" t="s">
        <v>868</v>
      </c>
      <c r="C160" s="12" t="s">
        <v>498</v>
      </c>
      <c r="D160" s="12" t="s">
        <v>468</v>
      </c>
      <c r="E160" s="12" t="s">
        <v>477</v>
      </c>
      <c r="F160" s="12" t="s">
        <v>499</v>
      </c>
      <c r="G160" s="12"/>
      <c r="H160" s="12"/>
      <c r="I160" s="12"/>
      <c r="J160" s="12"/>
      <c r="K160" s="12"/>
      <c r="L160" s="12" t="s">
        <v>500</v>
      </c>
      <c r="M160" s="12" t="s">
        <v>323</v>
      </c>
      <c r="N160" s="12" t="s">
        <v>36</v>
      </c>
      <c r="O160" s="12" t="s">
        <v>36</v>
      </c>
      <c r="P160" s="12" t="s">
        <v>36</v>
      </c>
      <c r="Q160" s="12" t="s">
        <v>36</v>
      </c>
      <c r="R160" s="5"/>
      <c r="S160" s="5"/>
      <c r="T160" s="5"/>
      <c r="U160" s="5"/>
      <c r="V160" s="5"/>
      <c r="W160" s="5"/>
      <c r="X160" s="5"/>
      <c r="Y160" s="5"/>
      <c r="Z160" s="5"/>
    </row>
    <row r="161" spans="1:26" ht="89.25" x14ac:dyDescent="0.25">
      <c r="A161" s="12" t="s">
        <v>304</v>
      </c>
      <c r="B161" s="12" t="s">
        <v>868</v>
      </c>
      <c r="C161" s="12" t="s">
        <v>312</v>
      </c>
      <c r="D161" s="12" t="s">
        <v>313</v>
      </c>
      <c r="E161" s="12" t="s">
        <v>314</v>
      </c>
      <c r="F161" s="12" t="s">
        <v>315</v>
      </c>
      <c r="G161" s="12"/>
      <c r="H161" s="12" t="s">
        <v>501</v>
      </c>
      <c r="I161" s="12" t="s">
        <v>502</v>
      </c>
      <c r="J161" s="12" t="s">
        <v>503</v>
      </c>
      <c r="K161" s="12" t="s">
        <v>161</v>
      </c>
      <c r="L161" s="12"/>
      <c r="M161" s="12"/>
      <c r="N161" s="12" t="s">
        <v>501</v>
      </c>
      <c r="O161" s="12" t="s">
        <v>504</v>
      </c>
      <c r="P161" s="14"/>
      <c r="Q161" s="13" t="str">
        <f>HYPERLINK("https://drive.google.com/open?id=1ByZkzlGPZvgjXXkshIl8_ermW2PZu-8B","30INF_PPLICSRFRET")</f>
        <v>30INF_PPLICSRFRET</v>
      </c>
      <c r="R161" s="5"/>
      <c r="S161" s="5"/>
      <c r="T161" s="5"/>
      <c r="U161" s="5"/>
      <c r="V161" s="5"/>
      <c r="W161" s="5"/>
      <c r="X161" s="5"/>
      <c r="Y161" s="5"/>
      <c r="Z161" s="5"/>
    </row>
    <row r="162" spans="1:26" ht="76.5" x14ac:dyDescent="0.25">
      <c r="A162" s="12" t="s">
        <v>304</v>
      </c>
      <c r="B162" s="12" t="s">
        <v>868</v>
      </c>
      <c r="C162" s="12" t="s">
        <v>384</v>
      </c>
      <c r="D162" s="12" t="s">
        <v>385</v>
      </c>
      <c r="E162" s="12" t="s">
        <v>386</v>
      </c>
      <c r="F162" s="12" t="s">
        <v>387</v>
      </c>
      <c r="G162" s="12" t="s">
        <v>388</v>
      </c>
      <c r="H162" s="12"/>
      <c r="I162" s="12"/>
      <c r="J162" s="12"/>
      <c r="K162" s="12"/>
      <c r="L162" s="12"/>
      <c r="M162" s="12"/>
      <c r="N162" s="12" t="s">
        <v>36</v>
      </c>
      <c r="O162" s="12" t="s">
        <v>36</v>
      </c>
      <c r="P162" s="12" t="s">
        <v>36</v>
      </c>
      <c r="Q162" s="12" t="s">
        <v>36</v>
      </c>
      <c r="R162" s="5"/>
      <c r="S162" s="5"/>
      <c r="T162" s="5"/>
      <c r="U162" s="5"/>
      <c r="V162" s="5"/>
      <c r="W162" s="5"/>
      <c r="X162" s="5"/>
      <c r="Y162" s="5"/>
      <c r="Z162" s="5"/>
    </row>
    <row r="163" spans="1:26" ht="63.75" x14ac:dyDescent="0.25">
      <c r="A163" s="12" t="s">
        <v>304</v>
      </c>
      <c r="B163" s="12" t="s">
        <v>954</v>
      </c>
      <c r="C163" s="12" t="s">
        <v>505</v>
      </c>
      <c r="D163" s="12" t="s">
        <v>313</v>
      </c>
      <c r="E163" s="12" t="s">
        <v>455</v>
      </c>
      <c r="F163" s="12" t="s">
        <v>506</v>
      </c>
      <c r="G163" s="12"/>
      <c r="H163" s="12" t="s">
        <v>507</v>
      </c>
      <c r="I163" s="12" t="s">
        <v>508</v>
      </c>
      <c r="J163" s="12" t="s">
        <v>509</v>
      </c>
      <c r="K163" s="12" t="s">
        <v>27</v>
      </c>
      <c r="L163" s="12" t="s">
        <v>510</v>
      </c>
      <c r="M163" s="12" t="s">
        <v>152</v>
      </c>
      <c r="N163" s="12" t="s">
        <v>507</v>
      </c>
      <c r="O163" s="12" t="s">
        <v>504</v>
      </c>
      <c r="P163" s="14" t="s">
        <v>511</v>
      </c>
      <c r="Q163" s="13" t="str">
        <f>HYPERLINK("https://drive.google.com/file/d/1_WrVkLh2DqyhRvMnUM8VWZ8ZcAVNI7yK/view?usp=sharing","29INF_PPLICSRLAPC")</f>
        <v>29INF_PPLICSRLAPC</v>
      </c>
      <c r="R163" s="5"/>
      <c r="S163" s="5"/>
      <c r="T163" s="5"/>
      <c r="U163" s="5"/>
      <c r="V163" s="5"/>
      <c r="W163" s="5"/>
      <c r="X163" s="5"/>
      <c r="Y163" s="5"/>
      <c r="Z163" s="5"/>
    </row>
    <row r="164" spans="1:26" ht="63.75" x14ac:dyDescent="0.25">
      <c r="A164" s="12" t="s">
        <v>304</v>
      </c>
      <c r="B164" s="12" t="s">
        <v>954</v>
      </c>
      <c r="C164" s="12" t="s">
        <v>505</v>
      </c>
      <c r="D164" s="12" t="s">
        <v>313</v>
      </c>
      <c r="E164" s="12" t="s">
        <v>455</v>
      </c>
      <c r="F164" s="12" t="s">
        <v>506</v>
      </c>
      <c r="G164" s="12"/>
      <c r="H164" s="12" t="s">
        <v>507</v>
      </c>
      <c r="I164" s="12" t="s">
        <v>508</v>
      </c>
      <c r="J164" s="12" t="s">
        <v>509</v>
      </c>
      <c r="K164" s="12" t="s">
        <v>27</v>
      </c>
      <c r="L164" s="12" t="s">
        <v>512</v>
      </c>
      <c r="M164" s="12" t="s">
        <v>27</v>
      </c>
      <c r="N164" s="12" t="s">
        <v>507</v>
      </c>
      <c r="O164" s="12" t="s">
        <v>504</v>
      </c>
      <c r="P164" s="14" t="s">
        <v>511</v>
      </c>
      <c r="Q164" s="13" t="str">
        <f>HYPERLINK("https://drive.google.com/file/d/1_WrVkLh2DqyhRvMnUM8VWZ8ZcAVNI7yK/view?usp=sharing","29INF_PPLICSRLAPC")</f>
        <v>29INF_PPLICSRLAPC</v>
      </c>
      <c r="R164" s="5"/>
      <c r="S164" s="5"/>
      <c r="T164" s="5"/>
      <c r="U164" s="5"/>
      <c r="V164" s="5"/>
      <c r="W164" s="5"/>
      <c r="X164" s="5"/>
      <c r="Y164" s="5"/>
      <c r="Z164" s="5"/>
    </row>
    <row r="165" spans="1:26" ht="89.25" x14ac:dyDescent="0.25">
      <c r="A165" s="16" t="s">
        <v>446</v>
      </c>
      <c r="B165" s="16" t="s">
        <v>955</v>
      </c>
      <c r="C165" s="16" t="s">
        <v>513</v>
      </c>
      <c r="D165" s="16" t="s">
        <v>447</v>
      </c>
      <c r="E165" s="16" t="s">
        <v>465</v>
      </c>
      <c r="F165" s="16" t="s">
        <v>956</v>
      </c>
      <c r="G165" s="16" t="s">
        <v>515</v>
      </c>
      <c r="H165" s="16" t="s">
        <v>465</v>
      </c>
      <c r="I165" s="16" t="s">
        <v>516</v>
      </c>
      <c r="J165" s="16" t="s">
        <v>360</v>
      </c>
      <c r="K165" s="16" t="s">
        <v>117</v>
      </c>
      <c r="L165" s="16" t="s">
        <v>517</v>
      </c>
      <c r="M165" s="16" t="s">
        <v>27</v>
      </c>
      <c r="N165" s="16" t="s">
        <v>518</v>
      </c>
      <c r="O165" s="16" t="s">
        <v>519</v>
      </c>
      <c r="P165" s="16" t="s">
        <v>520</v>
      </c>
      <c r="Q165" s="4" t="str">
        <f t="shared" ref="Q165:Q168" si="20">HYPERLINK("https://drive.google.com/file/d/1kqINAyt7GBCpoH57w-foRLJCwmc2CGA6/view?usp=sharing","01PL_DNTPL")</f>
        <v>01PL_DNTPL</v>
      </c>
      <c r="R165" s="5"/>
      <c r="S165" s="5"/>
      <c r="T165" s="5"/>
      <c r="U165" s="5"/>
      <c r="V165" s="5"/>
      <c r="W165" s="5"/>
      <c r="X165" s="5"/>
      <c r="Y165" s="5"/>
      <c r="Z165" s="5"/>
    </row>
    <row r="166" spans="1:26" ht="89.25" x14ac:dyDescent="0.25">
      <c r="A166" s="16" t="s">
        <v>446</v>
      </c>
      <c r="B166" s="16" t="s">
        <v>955</v>
      </c>
      <c r="C166" s="16" t="s">
        <v>513</v>
      </c>
      <c r="D166" s="16" t="s">
        <v>447</v>
      </c>
      <c r="E166" s="16" t="s">
        <v>465</v>
      </c>
      <c r="F166" s="16" t="s">
        <v>956</v>
      </c>
      <c r="G166" s="16" t="s">
        <v>515</v>
      </c>
      <c r="H166" s="16" t="s">
        <v>465</v>
      </c>
      <c r="I166" s="16" t="s">
        <v>516</v>
      </c>
      <c r="J166" s="16" t="s">
        <v>360</v>
      </c>
      <c r="K166" s="16" t="s">
        <v>117</v>
      </c>
      <c r="L166" s="16" t="s">
        <v>521</v>
      </c>
      <c r="M166" s="16" t="s">
        <v>117</v>
      </c>
      <c r="N166" s="16" t="s">
        <v>518</v>
      </c>
      <c r="O166" s="16" t="s">
        <v>519</v>
      </c>
      <c r="P166" s="16" t="s">
        <v>520</v>
      </c>
      <c r="Q166" s="4" t="str">
        <f t="shared" si="20"/>
        <v>01PL_DNTPL</v>
      </c>
      <c r="R166" s="5"/>
      <c r="S166" s="5"/>
      <c r="T166" s="5"/>
      <c r="U166" s="5"/>
      <c r="V166" s="5"/>
      <c r="W166" s="5"/>
      <c r="X166" s="5"/>
      <c r="Y166" s="5"/>
      <c r="Z166" s="5"/>
    </row>
    <row r="167" spans="1:26" ht="89.25" x14ac:dyDescent="0.25">
      <c r="A167" s="16" t="s">
        <v>446</v>
      </c>
      <c r="B167" s="16" t="s">
        <v>955</v>
      </c>
      <c r="C167" s="16" t="s">
        <v>513</v>
      </c>
      <c r="D167" s="16" t="s">
        <v>447</v>
      </c>
      <c r="E167" s="16" t="s">
        <v>465</v>
      </c>
      <c r="F167" s="16" t="s">
        <v>956</v>
      </c>
      <c r="G167" s="16" t="s">
        <v>515</v>
      </c>
      <c r="H167" s="16" t="s">
        <v>465</v>
      </c>
      <c r="I167" s="16" t="s">
        <v>516</v>
      </c>
      <c r="J167" s="16" t="s">
        <v>360</v>
      </c>
      <c r="K167" s="16" t="s">
        <v>117</v>
      </c>
      <c r="L167" s="16" t="s">
        <v>522</v>
      </c>
      <c r="M167" s="16" t="s">
        <v>119</v>
      </c>
      <c r="N167" s="16" t="s">
        <v>518</v>
      </c>
      <c r="O167" s="16" t="s">
        <v>519</v>
      </c>
      <c r="P167" s="16" t="s">
        <v>520</v>
      </c>
      <c r="Q167" s="4" t="str">
        <f t="shared" si="20"/>
        <v>01PL_DNTPL</v>
      </c>
      <c r="R167" s="5"/>
      <c r="S167" s="5"/>
      <c r="T167" s="5"/>
      <c r="U167" s="5"/>
      <c r="V167" s="5"/>
      <c r="W167" s="5"/>
      <c r="X167" s="5"/>
      <c r="Y167" s="5"/>
      <c r="Z167" s="5"/>
    </row>
    <row r="168" spans="1:26" ht="89.25" x14ac:dyDescent="0.25">
      <c r="A168" s="16" t="s">
        <v>446</v>
      </c>
      <c r="B168" s="16" t="s">
        <v>955</v>
      </c>
      <c r="C168" s="16" t="s">
        <v>513</v>
      </c>
      <c r="D168" s="16" t="s">
        <v>447</v>
      </c>
      <c r="E168" s="16" t="s">
        <v>465</v>
      </c>
      <c r="F168" s="16" t="s">
        <v>956</v>
      </c>
      <c r="G168" s="16" t="s">
        <v>515</v>
      </c>
      <c r="H168" s="16" t="s">
        <v>465</v>
      </c>
      <c r="I168" s="16" t="s">
        <v>516</v>
      </c>
      <c r="J168" s="16" t="s">
        <v>360</v>
      </c>
      <c r="K168" s="16" t="s">
        <v>117</v>
      </c>
      <c r="L168" s="16" t="s">
        <v>523</v>
      </c>
      <c r="M168" s="16" t="s">
        <v>445</v>
      </c>
      <c r="N168" s="16" t="s">
        <v>518</v>
      </c>
      <c r="O168" s="16" t="s">
        <v>519</v>
      </c>
      <c r="P168" s="16" t="s">
        <v>520</v>
      </c>
      <c r="Q168" s="4" t="str">
        <f t="shared" si="20"/>
        <v>01PL_DNTPL</v>
      </c>
      <c r="R168" s="5"/>
      <c r="S168" s="5"/>
      <c r="T168" s="5"/>
      <c r="U168" s="5"/>
      <c r="V168" s="5"/>
      <c r="W168" s="5"/>
      <c r="X168" s="5"/>
      <c r="Y168" s="5"/>
      <c r="Z168" s="5"/>
    </row>
    <row r="169" spans="1:26" ht="127.5" x14ac:dyDescent="0.25">
      <c r="A169" s="16" t="s">
        <v>446</v>
      </c>
      <c r="B169" s="16" t="s">
        <v>955</v>
      </c>
      <c r="C169" s="16" t="s">
        <v>524</v>
      </c>
      <c r="D169" s="16" t="s">
        <v>447</v>
      </c>
      <c r="E169" s="16" t="s">
        <v>467</v>
      </c>
      <c r="F169" s="16" t="s">
        <v>525</v>
      </c>
      <c r="G169" s="16" t="s">
        <v>360</v>
      </c>
      <c r="H169" s="16" t="s">
        <v>467</v>
      </c>
      <c r="I169" s="16" t="s">
        <v>467</v>
      </c>
      <c r="J169" s="16" t="s">
        <v>360</v>
      </c>
      <c r="K169" s="16" t="s">
        <v>117</v>
      </c>
      <c r="L169" s="16" t="s">
        <v>526</v>
      </c>
      <c r="M169" s="16" t="s">
        <v>117</v>
      </c>
      <c r="N169" s="16" t="s">
        <v>527</v>
      </c>
      <c r="O169" s="16" t="s">
        <v>528</v>
      </c>
      <c r="P169" s="16" t="s">
        <v>520</v>
      </c>
      <c r="Q169" s="4" t="str">
        <f t="shared" ref="Q169:Q172" si="21">HYPERLINK("https://drive.google.com/open?id=1XFUzeBwktybfclEdfzNE0ZHCFlxfiWAt","06PL_SIPC")</f>
        <v>06PL_SIPC</v>
      </c>
      <c r="R169" s="5"/>
      <c r="S169" s="5"/>
      <c r="T169" s="5"/>
      <c r="U169" s="5"/>
      <c r="V169" s="5"/>
      <c r="W169" s="5"/>
      <c r="X169" s="5"/>
      <c r="Y169" s="5"/>
      <c r="Z169" s="5"/>
    </row>
    <row r="170" spans="1:26" ht="114.75" x14ac:dyDescent="0.25">
      <c r="A170" s="16" t="s">
        <v>446</v>
      </c>
      <c r="B170" s="16" t="s">
        <v>955</v>
      </c>
      <c r="C170" s="16" t="s">
        <v>524</v>
      </c>
      <c r="D170" s="16" t="s">
        <v>447</v>
      </c>
      <c r="E170" s="16" t="s">
        <v>467</v>
      </c>
      <c r="F170" s="16" t="s">
        <v>525</v>
      </c>
      <c r="G170" s="16" t="s">
        <v>360</v>
      </c>
      <c r="H170" s="16" t="s">
        <v>467</v>
      </c>
      <c r="I170" s="16" t="s">
        <v>467</v>
      </c>
      <c r="J170" s="16" t="s">
        <v>360</v>
      </c>
      <c r="K170" s="16" t="s">
        <v>117</v>
      </c>
      <c r="L170" s="16" t="s">
        <v>529</v>
      </c>
      <c r="M170" s="16" t="s">
        <v>117</v>
      </c>
      <c r="N170" s="16" t="s">
        <v>527</v>
      </c>
      <c r="O170" s="16" t="s">
        <v>528</v>
      </c>
      <c r="P170" s="16" t="s">
        <v>520</v>
      </c>
      <c r="Q170" s="4" t="str">
        <f t="shared" si="21"/>
        <v>06PL_SIPC</v>
      </c>
      <c r="R170" s="5"/>
      <c r="S170" s="5"/>
      <c r="T170" s="5"/>
      <c r="U170" s="5"/>
      <c r="V170" s="5"/>
      <c r="W170" s="5"/>
      <c r="X170" s="5"/>
      <c r="Y170" s="5"/>
      <c r="Z170" s="5"/>
    </row>
    <row r="171" spans="1:26" ht="114.75" x14ac:dyDescent="0.25">
      <c r="A171" s="16" t="s">
        <v>446</v>
      </c>
      <c r="B171" s="16" t="s">
        <v>955</v>
      </c>
      <c r="C171" s="16" t="s">
        <v>524</v>
      </c>
      <c r="D171" s="16" t="s">
        <v>447</v>
      </c>
      <c r="E171" s="16" t="s">
        <v>467</v>
      </c>
      <c r="F171" s="16" t="s">
        <v>525</v>
      </c>
      <c r="G171" s="16" t="s">
        <v>360</v>
      </c>
      <c r="H171" s="16" t="s">
        <v>467</v>
      </c>
      <c r="I171" s="16" t="s">
        <v>467</v>
      </c>
      <c r="J171" s="16" t="s">
        <v>360</v>
      </c>
      <c r="K171" s="16" t="s">
        <v>117</v>
      </c>
      <c r="L171" s="16" t="s">
        <v>530</v>
      </c>
      <c r="M171" s="16" t="s">
        <v>117</v>
      </c>
      <c r="N171" s="16" t="s">
        <v>527</v>
      </c>
      <c r="O171" s="16" t="s">
        <v>528</v>
      </c>
      <c r="P171" s="16" t="s">
        <v>520</v>
      </c>
      <c r="Q171" s="4" t="str">
        <f t="shared" si="21"/>
        <v>06PL_SIPC</v>
      </c>
      <c r="R171" s="5"/>
      <c r="S171" s="5"/>
      <c r="T171" s="5"/>
      <c r="U171" s="5"/>
      <c r="V171" s="5"/>
      <c r="W171" s="5"/>
      <c r="X171" s="5"/>
      <c r="Y171" s="5"/>
      <c r="Z171" s="5"/>
    </row>
    <row r="172" spans="1:26" ht="242.25" x14ac:dyDescent="0.25">
      <c r="A172" s="16" t="s">
        <v>446</v>
      </c>
      <c r="B172" s="16" t="s">
        <v>955</v>
      </c>
      <c r="C172" s="16" t="s">
        <v>524</v>
      </c>
      <c r="D172" s="16" t="s">
        <v>447</v>
      </c>
      <c r="E172" s="16" t="s">
        <v>467</v>
      </c>
      <c r="F172" s="16" t="s">
        <v>525</v>
      </c>
      <c r="G172" s="16" t="s">
        <v>360</v>
      </c>
      <c r="H172" s="16" t="s">
        <v>467</v>
      </c>
      <c r="I172" s="16" t="s">
        <v>467</v>
      </c>
      <c r="J172" s="16" t="s">
        <v>360</v>
      </c>
      <c r="K172" s="16" t="s">
        <v>117</v>
      </c>
      <c r="L172" s="16" t="s">
        <v>531</v>
      </c>
      <c r="M172" s="16" t="s">
        <v>117</v>
      </c>
      <c r="N172" s="16" t="s">
        <v>527</v>
      </c>
      <c r="O172" s="16" t="s">
        <v>528</v>
      </c>
      <c r="P172" s="16" t="s">
        <v>520</v>
      </c>
      <c r="Q172" s="4" t="str">
        <f t="shared" si="21"/>
        <v>06PL_SIPC</v>
      </c>
      <c r="R172" s="5"/>
      <c r="S172" s="5"/>
      <c r="T172" s="5"/>
      <c r="U172" s="5"/>
      <c r="V172" s="5"/>
      <c r="W172" s="5"/>
      <c r="X172" s="5"/>
      <c r="Y172" s="5"/>
      <c r="Z172" s="5"/>
    </row>
    <row r="173" spans="1:26" ht="114.75" x14ac:dyDescent="0.25">
      <c r="A173" s="16" t="s">
        <v>446</v>
      </c>
      <c r="B173" s="16" t="s">
        <v>955</v>
      </c>
      <c r="C173" s="16" t="s">
        <v>532</v>
      </c>
      <c r="D173" s="16" t="s">
        <v>447</v>
      </c>
      <c r="E173" s="16" t="s">
        <v>473</v>
      </c>
      <c r="F173" s="16" t="s">
        <v>533</v>
      </c>
      <c r="G173" s="16" t="s">
        <v>360</v>
      </c>
      <c r="H173" s="16" t="s">
        <v>534</v>
      </c>
      <c r="I173" s="16" t="s">
        <v>535</v>
      </c>
      <c r="J173" s="16" t="s">
        <v>360</v>
      </c>
      <c r="K173" s="16" t="s">
        <v>117</v>
      </c>
      <c r="L173" s="16" t="s">
        <v>536</v>
      </c>
      <c r="M173" s="16" t="s">
        <v>117</v>
      </c>
      <c r="N173" s="16" t="s">
        <v>537</v>
      </c>
      <c r="O173" s="16" t="s">
        <v>538</v>
      </c>
      <c r="P173" s="16" t="s">
        <v>520</v>
      </c>
      <c r="Q173" s="4" t="str">
        <f t="shared" ref="Q173:Q175" si="22">HYPERLINK("https://drive.google.com/open?id=1aUdPw5dcfAtTxfxOMYNhtDNGHsOrvhvE","02PL_PTHSCRNR")</f>
        <v>02PL_PTHSCRNR</v>
      </c>
      <c r="R173" s="5"/>
      <c r="S173" s="5"/>
      <c r="T173" s="5"/>
      <c r="U173" s="5"/>
      <c r="V173" s="5"/>
      <c r="W173" s="5"/>
      <c r="X173" s="5"/>
      <c r="Y173" s="5"/>
      <c r="Z173" s="5"/>
    </row>
    <row r="174" spans="1:26" ht="114.75" x14ac:dyDescent="0.25">
      <c r="A174" s="16" t="s">
        <v>446</v>
      </c>
      <c r="B174" s="16" t="s">
        <v>955</v>
      </c>
      <c r="C174" s="16" t="s">
        <v>532</v>
      </c>
      <c r="D174" s="16" t="s">
        <v>447</v>
      </c>
      <c r="E174" s="16" t="s">
        <v>473</v>
      </c>
      <c r="F174" s="16" t="s">
        <v>533</v>
      </c>
      <c r="G174" s="16" t="s">
        <v>360</v>
      </c>
      <c r="H174" s="16" t="s">
        <v>534</v>
      </c>
      <c r="I174" s="16" t="s">
        <v>535</v>
      </c>
      <c r="J174" s="16" t="s">
        <v>360</v>
      </c>
      <c r="K174" s="16" t="s">
        <v>117</v>
      </c>
      <c r="L174" s="16" t="s">
        <v>539</v>
      </c>
      <c r="M174" s="16" t="s">
        <v>453</v>
      </c>
      <c r="N174" s="16" t="s">
        <v>537</v>
      </c>
      <c r="O174" s="16" t="s">
        <v>538</v>
      </c>
      <c r="P174" s="16" t="s">
        <v>520</v>
      </c>
      <c r="Q174" s="4" t="str">
        <f t="shared" si="22"/>
        <v>02PL_PTHSCRNR</v>
      </c>
      <c r="R174" s="5"/>
      <c r="S174" s="5"/>
      <c r="T174" s="5"/>
      <c r="U174" s="5"/>
      <c r="V174" s="5"/>
      <c r="W174" s="5"/>
      <c r="X174" s="5"/>
      <c r="Y174" s="5"/>
      <c r="Z174" s="5"/>
    </row>
    <row r="175" spans="1:26" ht="114.75" x14ac:dyDescent="0.25">
      <c r="A175" s="16" t="s">
        <v>446</v>
      </c>
      <c r="B175" s="16" t="s">
        <v>955</v>
      </c>
      <c r="C175" s="16" t="s">
        <v>532</v>
      </c>
      <c r="D175" s="16" t="s">
        <v>447</v>
      </c>
      <c r="E175" s="16" t="s">
        <v>473</v>
      </c>
      <c r="F175" s="16" t="s">
        <v>533</v>
      </c>
      <c r="G175" s="16" t="s">
        <v>360</v>
      </c>
      <c r="H175" s="16" t="s">
        <v>534</v>
      </c>
      <c r="I175" s="16" t="s">
        <v>535</v>
      </c>
      <c r="J175" s="16" t="s">
        <v>360</v>
      </c>
      <c r="K175" s="16" t="s">
        <v>117</v>
      </c>
      <c r="L175" s="16" t="s">
        <v>540</v>
      </c>
      <c r="M175" s="16" t="s">
        <v>117</v>
      </c>
      <c r="N175" s="16" t="s">
        <v>537</v>
      </c>
      <c r="O175" s="16" t="s">
        <v>538</v>
      </c>
      <c r="P175" s="16" t="s">
        <v>520</v>
      </c>
      <c r="Q175" s="4" t="str">
        <f t="shared" si="22"/>
        <v>02PL_PTHSCRNR</v>
      </c>
      <c r="R175" s="5"/>
      <c r="S175" s="5"/>
      <c r="T175" s="5"/>
      <c r="U175" s="5"/>
      <c r="V175" s="5"/>
      <c r="W175" s="5"/>
      <c r="X175" s="5"/>
      <c r="Y175" s="5"/>
      <c r="Z175" s="5"/>
    </row>
    <row r="176" spans="1:26" ht="178.5" x14ac:dyDescent="0.25">
      <c r="A176" s="16" t="s">
        <v>446</v>
      </c>
      <c r="B176" s="16" t="s">
        <v>955</v>
      </c>
      <c r="C176" s="16" t="s">
        <v>541</v>
      </c>
      <c r="D176" s="16" t="s">
        <v>447</v>
      </c>
      <c r="E176" s="16" t="s">
        <v>460</v>
      </c>
      <c r="F176" s="16" t="s">
        <v>542</v>
      </c>
      <c r="G176" s="16" t="s">
        <v>360</v>
      </c>
      <c r="H176" s="16" t="s">
        <v>460</v>
      </c>
      <c r="I176" s="16" t="s">
        <v>542</v>
      </c>
      <c r="J176" s="16" t="s">
        <v>360</v>
      </c>
      <c r="K176" s="16" t="s">
        <v>957</v>
      </c>
      <c r="L176" s="16" t="s">
        <v>958</v>
      </c>
      <c r="M176" s="16" t="s">
        <v>959</v>
      </c>
      <c r="N176" s="16" t="s">
        <v>545</v>
      </c>
      <c r="O176" s="16" t="s">
        <v>546</v>
      </c>
      <c r="P176" s="16" t="s">
        <v>520</v>
      </c>
      <c r="Q176" s="4" t="str">
        <f>HYPERLINK("https://drive.google.com/open?id=1xFYmmr_HYwmYYkMyrOXL11T6mvBQk44r","07PL_CCPPL")</f>
        <v>07PL_CCPPL</v>
      </c>
      <c r="R176" s="5"/>
      <c r="S176" s="5"/>
      <c r="T176" s="5"/>
      <c r="U176" s="5"/>
      <c r="V176" s="5"/>
      <c r="W176" s="5"/>
      <c r="X176" s="5"/>
      <c r="Y176" s="5"/>
      <c r="Z176" s="5"/>
    </row>
    <row r="177" spans="1:26" ht="114.75" x14ac:dyDescent="0.25">
      <c r="A177" s="16" t="s">
        <v>446</v>
      </c>
      <c r="B177" s="16" t="s">
        <v>955</v>
      </c>
      <c r="C177" s="16" t="s">
        <v>547</v>
      </c>
      <c r="D177" s="16" t="s">
        <v>447</v>
      </c>
      <c r="E177" s="16" t="s">
        <v>473</v>
      </c>
      <c r="F177" s="16" t="s">
        <v>533</v>
      </c>
      <c r="G177" s="16" t="s">
        <v>360</v>
      </c>
      <c r="H177" s="16" t="s">
        <v>548</v>
      </c>
      <c r="I177" s="16" t="s">
        <v>549</v>
      </c>
      <c r="J177" s="16" t="s">
        <v>360</v>
      </c>
      <c r="K177" s="16" t="s">
        <v>117</v>
      </c>
      <c r="L177" s="16" t="s">
        <v>550</v>
      </c>
      <c r="M177" s="16" t="s">
        <v>117</v>
      </c>
      <c r="N177" s="16" t="s">
        <v>551</v>
      </c>
      <c r="O177" s="16" t="s">
        <v>552</v>
      </c>
      <c r="P177" s="16" t="s">
        <v>520</v>
      </c>
      <c r="Q177" s="4" t="str">
        <f t="shared" ref="Q177:Q179" si="23">HYPERLINK("https://drive.google.com/open?id=10n_sWRkMbXx7OrKLhfGamKCKZf8MNd-_","03PL_PTHSCPEM")</f>
        <v>03PL_PTHSCPEM</v>
      </c>
      <c r="R177" s="5"/>
      <c r="S177" s="5"/>
      <c r="T177" s="5"/>
      <c r="U177" s="5"/>
      <c r="V177" s="5"/>
      <c r="W177" s="5"/>
      <c r="X177" s="5"/>
      <c r="Y177" s="5"/>
      <c r="Z177" s="5"/>
    </row>
    <row r="178" spans="1:26" ht="114.75" x14ac:dyDescent="0.25">
      <c r="A178" s="16" t="s">
        <v>446</v>
      </c>
      <c r="B178" s="16" t="s">
        <v>955</v>
      </c>
      <c r="C178" s="16" t="s">
        <v>547</v>
      </c>
      <c r="D178" s="16" t="s">
        <v>447</v>
      </c>
      <c r="E178" s="16" t="s">
        <v>473</v>
      </c>
      <c r="F178" s="16" t="s">
        <v>533</v>
      </c>
      <c r="G178" s="16" t="s">
        <v>360</v>
      </c>
      <c r="H178" s="16" t="s">
        <v>548</v>
      </c>
      <c r="I178" s="16" t="s">
        <v>549</v>
      </c>
      <c r="J178" s="16" t="s">
        <v>360</v>
      </c>
      <c r="K178" s="16" t="s">
        <v>117</v>
      </c>
      <c r="L178" s="16" t="s">
        <v>553</v>
      </c>
      <c r="M178" s="16" t="s">
        <v>117</v>
      </c>
      <c r="N178" s="16" t="s">
        <v>551</v>
      </c>
      <c r="O178" s="16" t="s">
        <v>552</v>
      </c>
      <c r="P178" s="16" t="s">
        <v>520</v>
      </c>
      <c r="Q178" s="4" t="str">
        <f t="shared" si="23"/>
        <v>03PL_PTHSCPEM</v>
      </c>
      <c r="R178" s="5"/>
      <c r="S178" s="5"/>
      <c r="T178" s="5"/>
      <c r="U178" s="5"/>
      <c r="V178" s="5"/>
      <c r="W178" s="5"/>
      <c r="X178" s="5"/>
      <c r="Y178" s="5"/>
      <c r="Z178" s="5"/>
    </row>
    <row r="179" spans="1:26" ht="114.75" x14ac:dyDescent="0.25">
      <c r="A179" s="16" t="s">
        <v>446</v>
      </c>
      <c r="B179" s="16" t="s">
        <v>955</v>
      </c>
      <c r="C179" s="16" t="s">
        <v>547</v>
      </c>
      <c r="D179" s="16" t="s">
        <v>447</v>
      </c>
      <c r="E179" s="16" t="s">
        <v>473</v>
      </c>
      <c r="F179" s="16" t="s">
        <v>533</v>
      </c>
      <c r="G179" s="16" t="s">
        <v>360</v>
      </c>
      <c r="H179" s="16" t="s">
        <v>548</v>
      </c>
      <c r="I179" s="16" t="s">
        <v>549</v>
      </c>
      <c r="J179" s="16" t="s">
        <v>360</v>
      </c>
      <c r="K179" s="16" t="s">
        <v>117</v>
      </c>
      <c r="L179" s="16" t="s">
        <v>554</v>
      </c>
      <c r="M179" s="16" t="s">
        <v>117</v>
      </c>
      <c r="N179" s="16" t="s">
        <v>551</v>
      </c>
      <c r="O179" s="16" t="s">
        <v>552</v>
      </c>
      <c r="P179" s="16" t="s">
        <v>520</v>
      </c>
      <c r="Q179" s="4" t="str">
        <f t="shared" si="23"/>
        <v>03PL_PTHSCPEM</v>
      </c>
      <c r="R179" s="5"/>
      <c r="S179" s="5"/>
      <c r="T179" s="5"/>
      <c r="U179" s="5"/>
      <c r="V179" s="5"/>
      <c r="W179" s="5"/>
      <c r="X179" s="5"/>
      <c r="Y179" s="5"/>
      <c r="Z179" s="5"/>
    </row>
    <row r="180" spans="1:26" ht="102" x14ac:dyDescent="0.25">
      <c r="A180" s="16" t="s">
        <v>446</v>
      </c>
      <c r="B180" s="16" t="s">
        <v>955</v>
      </c>
      <c r="C180" s="16" t="s">
        <v>555</v>
      </c>
      <c r="D180" s="16" t="s">
        <v>447</v>
      </c>
      <c r="E180" s="16" t="s">
        <v>556</v>
      </c>
      <c r="F180" s="16" t="s">
        <v>557</v>
      </c>
      <c r="G180" s="16" t="s">
        <v>558</v>
      </c>
      <c r="H180" s="16" t="s">
        <v>556</v>
      </c>
      <c r="I180" s="16" t="s">
        <v>557</v>
      </c>
      <c r="J180" s="16" t="s">
        <v>559</v>
      </c>
      <c r="K180" s="16" t="s">
        <v>117</v>
      </c>
      <c r="L180" s="16" t="s">
        <v>560</v>
      </c>
      <c r="M180" s="16" t="s">
        <v>117</v>
      </c>
      <c r="N180" s="16" t="s">
        <v>561</v>
      </c>
      <c r="O180" s="16" t="s">
        <v>562</v>
      </c>
      <c r="P180" s="16" t="s">
        <v>520</v>
      </c>
      <c r="Q180" s="4" t="str">
        <f>HYPERLINK("https://drive.google.com/open?id=1HnrANxfkwEea3efM15OYcnG_IsXpeJg2","08PL_CTIL")</f>
        <v>08PL_CTIL</v>
      </c>
      <c r="R180" s="5"/>
      <c r="S180" s="5"/>
      <c r="T180" s="5"/>
      <c r="U180" s="5"/>
      <c r="V180" s="5"/>
      <c r="W180" s="5"/>
      <c r="X180" s="5"/>
      <c r="Y180" s="5"/>
      <c r="Z180" s="5"/>
    </row>
    <row r="181" spans="1:26" ht="114.75" x14ac:dyDescent="0.25">
      <c r="A181" s="16" t="s">
        <v>446</v>
      </c>
      <c r="B181" s="16" t="s">
        <v>955</v>
      </c>
      <c r="C181" s="16" t="s">
        <v>563</v>
      </c>
      <c r="D181" s="16" t="s">
        <v>447</v>
      </c>
      <c r="E181" s="16" t="s">
        <v>473</v>
      </c>
      <c r="F181" s="16" t="s">
        <v>533</v>
      </c>
      <c r="G181" s="16" t="s">
        <v>360</v>
      </c>
      <c r="H181" s="16" t="s">
        <v>960</v>
      </c>
      <c r="I181" s="16" t="s">
        <v>564</v>
      </c>
      <c r="J181" s="16" t="s">
        <v>360</v>
      </c>
      <c r="K181" s="16" t="s">
        <v>117</v>
      </c>
      <c r="L181" s="16" t="s">
        <v>565</v>
      </c>
      <c r="M181" s="16" t="s">
        <v>474</v>
      </c>
      <c r="N181" s="16" t="s">
        <v>566</v>
      </c>
      <c r="O181" s="16" t="s">
        <v>567</v>
      </c>
      <c r="P181" s="16" t="s">
        <v>520</v>
      </c>
      <c r="Q181" s="4" t="str">
        <f t="shared" ref="Q181:Q182" si="24">HYPERLINK("https://drive.google.com/open?id=1aGFyvifBycTtLIFB6nM7wAbRE_q5SjRu","04PL_PTHSCPER")</f>
        <v>04PL_PTHSCPER</v>
      </c>
      <c r="R181" s="5"/>
      <c r="S181" s="5"/>
      <c r="T181" s="5"/>
      <c r="U181" s="5"/>
      <c r="V181" s="5"/>
      <c r="W181" s="5"/>
      <c r="X181" s="5"/>
      <c r="Y181" s="5"/>
      <c r="Z181" s="5"/>
    </row>
    <row r="182" spans="1:26" ht="114.75" x14ac:dyDescent="0.25">
      <c r="A182" s="16" t="s">
        <v>446</v>
      </c>
      <c r="B182" s="16" t="s">
        <v>955</v>
      </c>
      <c r="C182" s="16" t="s">
        <v>563</v>
      </c>
      <c r="D182" s="16" t="s">
        <v>447</v>
      </c>
      <c r="E182" s="16" t="s">
        <v>473</v>
      </c>
      <c r="F182" s="16" t="s">
        <v>533</v>
      </c>
      <c r="G182" s="16" t="s">
        <v>360</v>
      </c>
      <c r="H182" s="16" t="s">
        <v>960</v>
      </c>
      <c r="I182" s="16" t="s">
        <v>564</v>
      </c>
      <c r="J182" s="16" t="s">
        <v>360</v>
      </c>
      <c r="K182" s="16" t="s">
        <v>117</v>
      </c>
      <c r="L182" s="16" t="s">
        <v>568</v>
      </c>
      <c r="M182" s="16" t="s">
        <v>474</v>
      </c>
      <c r="N182" s="16" t="s">
        <v>566</v>
      </c>
      <c r="O182" s="16" t="s">
        <v>567</v>
      </c>
      <c r="P182" s="16" t="s">
        <v>520</v>
      </c>
      <c r="Q182" s="4" t="str">
        <f t="shared" si="24"/>
        <v>04PL_PTHSCPER</v>
      </c>
      <c r="R182" s="5"/>
      <c r="S182" s="5"/>
      <c r="T182" s="5"/>
      <c r="U182" s="5"/>
      <c r="V182" s="5"/>
      <c r="W182" s="5"/>
      <c r="X182" s="5"/>
      <c r="Y182" s="5"/>
      <c r="Z182" s="5"/>
    </row>
    <row r="183" spans="1:26" ht="114.75" x14ac:dyDescent="0.25">
      <c r="A183" s="16" t="s">
        <v>446</v>
      </c>
      <c r="B183" s="16" t="s">
        <v>955</v>
      </c>
      <c r="C183" s="16" t="s">
        <v>569</v>
      </c>
      <c r="D183" s="16" t="s">
        <v>447</v>
      </c>
      <c r="E183" s="16" t="s">
        <v>473</v>
      </c>
      <c r="F183" s="16" t="s">
        <v>533</v>
      </c>
      <c r="G183" s="16" t="s">
        <v>360</v>
      </c>
      <c r="H183" s="16" t="s">
        <v>570</v>
      </c>
      <c r="I183" s="16" t="s">
        <v>571</v>
      </c>
      <c r="J183" s="16" t="s">
        <v>360</v>
      </c>
      <c r="K183" s="16" t="s">
        <v>117</v>
      </c>
      <c r="L183" s="16" t="s">
        <v>572</v>
      </c>
      <c r="M183" s="16" t="s">
        <v>474</v>
      </c>
      <c r="N183" s="16" t="s">
        <v>566</v>
      </c>
      <c r="O183" s="16" t="s">
        <v>567</v>
      </c>
      <c r="P183" s="16" t="s">
        <v>520</v>
      </c>
      <c r="Q183" s="4" t="str">
        <f t="shared" ref="Q183:Q184" si="25">HYPERLINK("https://drive.google.com/open?id=1Qe85snHVIGDepyEAA2_OvOQukYuU2z1N","05PL_PTHSCPEPS")</f>
        <v>05PL_PTHSCPEPS</v>
      </c>
      <c r="R183" s="5"/>
      <c r="S183" s="5"/>
      <c r="T183" s="5"/>
      <c r="U183" s="5"/>
      <c r="V183" s="5"/>
      <c r="W183" s="5"/>
      <c r="X183" s="5"/>
      <c r="Y183" s="5"/>
      <c r="Z183" s="5"/>
    </row>
    <row r="184" spans="1:26" ht="114.75" x14ac:dyDescent="0.25">
      <c r="A184" s="16" t="s">
        <v>446</v>
      </c>
      <c r="B184" s="16" t="s">
        <v>955</v>
      </c>
      <c r="C184" s="16" t="s">
        <v>569</v>
      </c>
      <c r="D184" s="16" t="s">
        <v>447</v>
      </c>
      <c r="E184" s="16" t="s">
        <v>473</v>
      </c>
      <c r="F184" s="16" t="s">
        <v>533</v>
      </c>
      <c r="G184" s="16" t="s">
        <v>360</v>
      </c>
      <c r="H184" s="16" t="s">
        <v>570</v>
      </c>
      <c r="I184" s="16" t="s">
        <v>571</v>
      </c>
      <c r="J184" s="16" t="s">
        <v>360</v>
      </c>
      <c r="K184" s="16" t="s">
        <v>117</v>
      </c>
      <c r="L184" s="16" t="s">
        <v>573</v>
      </c>
      <c r="M184" s="16" t="s">
        <v>474</v>
      </c>
      <c r="N184" s="16" t="s">
        <v>566</v>
      </c>
      <c r="O184" s="16" t="s">
        <v>567</v>
      </c>
      <c r="P184" s="16" t="s">
        <v>520</v>
      </c>
      <c r="Q184" s="4" t="str">
        <f t="shared" si="25"/>
        <v>05PL_PTHSCPEPS</v>
      </c>
      <c r="R184" s="5"/>
      <c r="S184" s="5"/>
      <c r="T184" s="5"/>
      <c r="U184" s="5"/>
      <c r="V184" s="5"/>
      <c r="W184" s="5"/>
      <c r="X184" s="5"/>
      <c r="Y184" s="5"/>
      <c r="Z184" s="5"/>
    </row>
    <row r="185" spans="1:26" ht="114.75" x14ac:dyDescent="0.25">
      <c r="A185" s="12" t="s">
        <v>448</v>
      </c>
      <c r="B185" s="12" t="s">
        <v>444</v>
      </c>
      <c r="C185" s="12" t="s">
        <v>961</v>
      </c>
      <c r="D185" s="12" t="s">
        <v>450</v>
      </c>
      <c r="E185" s="12" t="s">
        <v>962</v>
      </c>
      <c r="F185" s="12" t="s">
        <v>576</v>
      </c>
      <c r="G185" s="12" t="s">
        <v>577</v>
      </c>
      <c r="H185" s="12" t="s">
        <v>578</v>
      </c>
      <c r="I185" s="12" t="s">
        <v>579</v>
      </c>
      <c r="J185" s="12" t="s">
        <v>580</v>
      </c>
      <c r="K185" s="12" t="s">
        <v>27</v>
      </c>
      <c r="L185" s="12" t="s">
        <v>581</v>
      </c>
      <c r="M185" s="12" t="s">
        <v>963</v>
      </c>
      <c r="N185" s="12" t="s">
        <v>582</v>
      </c>
      <c r="O185" s="12" t="s">
        <v>583</v>
      </c>
      <c r="P185" s="12" t="s">
        <v>345</v>
      </c>
      <c r="Q185" s="7" t="str">
        <f>HYPERLINK("https://drive.google.com/open?id=1Ioq_3Y-BY3qqsDdAhyP5Q7V8A2JCdvZm","01RS_%PPL-PRD")</f>
        <v>01RS_%PPL-PRD</v>
      </c>
      <c r="R185" s="5"/>
      <c r="S185" s="5"/>
      <c r="T185" s="5"/>
      <c r="U185" s="5"/>
      <c r="V185" s="5"/>
      <c r="W185" s="5"/>
      <c r="X185" s="5"/>
      <c r="Y185" s="5"/>
      <c r="Z185" s="5"/>
    </row>
    <row r="186" spans="1:26" ht="114.75" x14ac:dyDescent="0.25">
      <c r="A186" s="12" t="s">
        <v>448</v>
      </c>
      <c r="B186" s="12" t="s">
        <v>444</v>
      </c>
      <c r="C186" s="12" t="s">
        <v>961</v>
      </c>
      <c r="D186" s="12" t="s">
        <v>450</v>
      </c>
      <c r="E186" s="12" t="s">
        <v>962</v>
      </c>
      <c r="F186" s="12" t="s">
        <v>576</v>
      </c>
      <c r="G186" s="12" t="s">
        <v>577</v>
      </c>
      <c r="H186" s="12" t="s">
        <v>578</v>
      </c>
      <c r="I186" s="12" t="s">
        <v>579</v>
      </c>
      <c r="J186" s="12" t="s">
        <v>580</v>
      </c>
      <c r="K186" s="12" t="s">
        <v>27</v>
      </c>
      <c r="L186" s="12" t="s">
        <v>584</v>
      </c>
      <c r="M186" s="12" t="s">
        <v>963</v>
      </c>
      <c r="N186" s="12" t="s">
        <v>582</v>
      </c>
      <c r="O186" s="12" t="s">
        <v>583</v>
      </c>
      <c r="P186" s="12" t="s">
        <v>345</v>
      </c>
      <c r="Q186" s="7" t="str">
        <f>HYPERLINK("https://drive.google.com/open?id=1Ioq_3Y-BY3qqsDdAhyP5Q7V8A2JCdvZm","01RS_%PPL-PRD")</f>
        <v>01RS_%PPL-PRD</v>
      </c>
      <c r="R186" s="5"/>
      <c r="S186" s="5"/>
      <c r="T186" s="5"/>
      <c r="U186" s="5"/>
      <c r="V186" s="5"/>
      <c r="W186" s="5"/>
      <c r="X186" s="5"/>
      <c r="Y186" s="5"/>
      <c r="Z186" s="5"/>
    </row>
    <row r="187" spans="1:26" ht="114.75" x14ac:dyDescent="0.25">
      <c r="A187" s="12" t="s">
        <v>448</v>
      </c>
      <c r="B187" s="12" t="s">
        <v>444</v>
      </c>
      <c r="C187" s="12" t="s">
        <v>961</v>
      </c>
      <c r="D187" s="12" t="s">
        <v>450</v>
      </c>
      <c r="E187" s="12" t="s">
        <v>962</v>
      </c>
      <c r="F187" s="12" t="s">
        <v>576</v>
      </c>
      <c r="G187" s="12" t="s">
        <v>577</v>
      </c>
      <c r="H187" s="12" t="s">
        <v>578</v>
      </c>
      <c r="I187" s="12" t="s">
        <v>579</v>
      </c>
      <c r="J187" s="12" t="s">
        <v>580</v>
      </c>
      <c r="K187" s="12" t="s">
        <v>963</v>
      </c>
      <c r="L187" s="12" t="s">
        <v>585</v>
      </c>
      <c r="M187" s="12" t="s">
        <v>963</v>
      </c>
      <c r="N187" s="12" t="s">
        <v>582</v>
      </c>
      <c r="O187" s="12" t="s">
        <v>583</v>
      </c>
      <c r="P187" s="12" t="s">
        <v>345</v>
      </c>
      <c r="Q187" s="7" t="str">
        <f>HYPERLINK("https://drive.google.com/open?id=1Ioq_3Y-BY3qqsDdAhyP5Q7V8A2JCdvZm","01RS_%PPL-PRD")</f>
        <v>01RS_%PPL-PRD</v>
      </c>
      <c r="R187" s="5"/>
      <c r="S187" s="5"/>
      <c r="T187" s="5"/>
      <c r="U187" s="5"/>
      <c r="V187" s="5"/>
      <c r="W187" s="5"/>
      <c r="X187" s="5"/>
      <c r="Y187" s="5"/>
      <c r="Z187" s="5"/>
    </row>
    <row r="188" spans="1:26" ht="114.75" x14ac:dyDescent="0.25">
      <c r="A188" s="12" t="s">
        <v>448</v>
      </c>
      <c r="B188" s="12" t="s">
        <v>444</v>
      </c>
      <c r="C188" s="12" t="s">
        <v>961</v>
      </c>
      <c r="D188" s="12" t="s">
        <v>450</v>
      </c>
      <c r="E188" s="12" t="s">
        <v>962</v>
      </c>
      <c r="F188" s="12" t="s">
        <v>576</v>
      </c>
      <c r="G188" s="12" t="s">
        <v>577</v>
      </c>
      <c r="H188" s="12" t="s">
        <v>578</v>
      </c>
      <c r="I188" s="12" t="s">
        <v>579</v>
      </c>
      <c r="J188" s="12" t="s">
        <v>580</v>
      </c>
      <c r="K188" s="12" t="s">
        <v>963</v>
      </c>
      <c r="L188" s="12" t="s">
        <v>586</v>
      </c>
      <c r="M188" s="12" t="s">
        <v>963</v>
      </c>
      <c r="N188" s="12" t="s">
        <v>582</v>
      </c>
      <c r="O188" s="12" t="s">
        <v>583</v>
      </c>
      <c r="P188" s="12" t="s">
        <v>345</v>
      </c>
      <c r="Q188" s="7" t="str">
        <f>HYPERLINK("https://drive.google.com/open?id=1Ioq_3Y-BY3qqsDdAhyP5Q7V8A2JCdvZm","01RS_%PPL-PRD")</f>
        <v>01RS_%PPL-PRD</v>
      </c>
      <c r="R188" s="5"/>
      <c r="S188" s="5"/>
      <c r="T188" s="5"/>
      <c r="U188" s="5"/>
      <c r="V188" s="5"/>
      <c r="W188" s="5"/>
      <c r="X188" s="5"/>
      <c r="Y188" s="5"/>
      <c r="Z188" s="5"/>
    </row>
    <row r="189" spans="1:26" ht="114.75" x14ac:dyDescent="0.25">
      <c r="A189" s="12" t="s">
        <v>448</v>
      </c>
      <c r="B189" s="12" t="s">
        <v>444</v>
      </c>
      <c r="C189" s="12" t="s">
        <v>961</v>
      </c>
      <c r="D189" s="12" t="s">
        <v>450</v>
      </c>
      <c r="E189" s="12" t="s">
        <v>962</v>
      </c>
      <c r="F189" s="12" t="s">
        <v>576</v>
      </c>
      <c r="G189" s="12" t="s">
        <v>577</v>
      </c>
      <c r="H189" s="12" t="s">
        <v>578</v>
      </c>
      <c r="I189" s="12" t="s">
        <v>579</v>
      </c>
      <c r="J189" s="12" t="s">
        <v>580</v>
      </c>
      <c r="K189" s="12" t="s">
        <v>963</v>
      </c>
      <c r="L189" s="12" t="s">
        <v>587</v>
      </c>
      <c r="M189" s="12" t="s">
        <v>963</v>
      </c>
      <c r="N189" s="12" t="s">
        <v>582</v>
      </c>
      <c r="O189" s="12" t="s">
        <v>583</v>
      </c>
      <c r="P189" s="12" t="s">
        <v>345</v>
      </c>
      <c r="Q189" s="7" t="str">
        <f>HYPERLINK("https://drive.google.com/open?id=1Ioq_3Y-BY3qqsDdAhyP5Q7V8A2JCdvZm","01RS_%PPL-PRD")</f>
        <v>01RS_%PPL-PRD</v>
      </c>
      <c r="R189" s="5"/>
      <c r="S189" s="5"/>
      <c r="T189" s="5"/>
      <c r="U189" s="5"/>
      <c r="V189" s="5"/>
      <c r="W189" s="5"/>
      <c r="X189" s="5"/>
      <c r="Y189" s="5"/>
      <c r="Z189" s="5"/>
    </row>
    <row r="190" spans="1:26" ht="114.75" x14ac:dyDescent="0.25">
      <c r="A190" s="12" t="s">
        <v>448</v>
      </c>
      <c r="B190" s="12" t="s">
        <v>444</v>
      </c>
      <c r="C190" s="12" t="s">
        <v>961</v>
      </c>
      <c r="D190" s="12" t="s">
        <v>450</v>
      </c>
      <c r="E190" s="12" t="s">
        <v>962</v>
      </c>
      <c r="F190" s="12" t="s">
        <v>576</v>
      </c>
      <c r="G190" s="12" t="s">
        <v>577</v>
      </c>
      <c r="H190" s="12" t="s">
        <v>578</v>
      </c>
      <c r="I190" s="12" t="s">
        <v>579</v>
      </c>
      <c r="J190" s="12" t="s">
        <v>580</v>
      </c>
      <c r="K190" s="12" t="s">
        <v>963</v>
      </c>
      <c r="L190" s="12" t="s">
        <v>588</v>
      </c>
      <c r="M190" s="12" t="s">
        <v>963</v>
      </c>
      <c r="N190" s="12" t="s">
        <v>582</v>
      </c>
      <c r="O190" s="12" t="s">
        <v>583</v>
      </c>
      <c r="P190" s="12" t="s">
        <v>345</v>
      </c>
      <c r="Q190" s="7" t="str">
        <f>HYPERLINK("https://drive.google.com/open?id=1Ioq_3Y-BY3qqsDdAhyP5Q7V8A2JCdvZm","01RS_%PPL-PRD")</f>
        <v>01RS_%PPL-PRD</v>
      </c>
      <c r="R190" s="5"/>
      <c r="S190" s="5"/>
      <c r="T190" s="5"/>
      <c r="U190" s="5"/>
      <c r="V190" s="5"/>
      <c r="W190" s="5"/>
      <c r="X190" s="5"/>
      <c r="Y190" s="5"/>
      <c r="Z190" s="5"/>
    </row>
    <row r="191" spans="1:26" ht="114.75" x14ac:dyDescent="0.25">
      <c r="A191" s="12" t="s">
        <v>448</v>
      </c>
      <c r="B191" s="12" t="s">
        <v>444</v>
      </c>
      <c r="C191" s="12" t="s">
        <v>961</v>
      </c>
      <c r="D191" s="12" t="s">
        <v>450</v>
      </c>
      <c r="E191" s="12" t="s">
        <v>962</v>
      </c>
      <c r="F191" s="12" t="s">
        <v>576</v>
      </c>
      <c r="G191" s="12" t="s">
        <v>577</v>
      </c>
      <c r="H191" s="12" t="s">
        <v>578</v>
      </c>
      <c r="I191" s="12" t="s">
        <v>579</v>
      </c>
      <c r="J191" s="12" t="s">
        <v>580</v>
      </c>
      <c r="K191" s="12" t="s">
        <v>27</v>
      </c>
      <c r="L191" s="12" t="s">
        <v>964</v>
      </c>
      <c r="M191" s="12" t="s">
        <v>963</v>
      </c>
      <c r="N191" s="12" t="s">
        <v>582</v>
      </c>
      <c r="O191" s="12" t="s">
        <v>583</v>
      </c>
      <c r="P191" s="12" t="s">
        <v>345</v>
      </c>
      <c r="Q191" s="7" t="str">
        <f>HYPERLINK("https://drive.google.com/open?id=1Ioq_3Y-BY3qqsDdAhyP5Q7V8A2JCdvZm","01RS_%PPL-PRD")</f>
        <v>01RS_%PPL-PRD</v>
      </c>
      <c r="R191" s="5"/>
      <c r="S191" s="5"/>
      <c r="T191" s="5"/>
      <c r="U191" s="5"/>
      <c r="V191" s="5"/>
      <c r="W191" s="5"/>
      <c r="X191" s="5"/>
      <c r="Y191" s="5"/>
      <c r="Z191" s="5"/>
    </row>
    <row r="192" spans="1:26" ht="114.75" x14ac:dyDescent="0.25">
      <c r="A192" s="12" t="s">
        <v>448</v>
      </c>
      <c r="B192" s="12" t="s">
        <v>444</v>
      </c>
      <c r="C192" s="12" t="s">
        <v>961</v>
      </c>
      <c r="D192" s="12" t="s">
        <v>450</v>
      </c>
      <c r="E192" s="12" t="s">
        <v>962</v>
      </c>
      <c r="F192" s="12" t="s">
        <v>576</v>
      </c>
      <c r="G192" s="12" t="s">
        <v>577</v>
      </c>
      <c r="H192" s="12" t="s">
        <v>578</v>
      </c>
      <c r="I192" s="12" t="s">
        <v>579</v>
      </c>
      <c r="J192" s="12" t="s">
        <v>580</v>
      </c>
      <c r="K192" s="12" t="s">
        <v>27</v>
      </c>
      <c r="L192" s="12" t="s">
        <v>590</v>
      </c>
      <c r="M192" s="12" t="s">
        <v>963</v>
      </c>
      <c r="N192" s="12" t="s">
        <v>582</v>
      </c>
      <c r="O192" s="12" t="s">
        <v>583</v>
      </c>
      <c r="P192" s="12" t="s">
        <v>345</v>
      </c>
      <c r="Q192" s="7" t="str">
        <f>HYPERLINK("https://drive.google.com/open?id=1Ioq_3Y-BY3qqsDdAhyP5Q7V8A2JCdvZm","01RS_%PPL-PRD")</f>
        <v>01RS_%PPL-PRD</v>
      </c>
      <c r="R192" s="5"/>
      <c r="S192" s="5"/>
      <c r="T192" s="5"/>
      <c r="U192" s="5"/>
      <c r="V192" s="5"/>
      <c r="W192" s="5"/>
      <c r="X192" s="5"/>
      <c r="Y192" s="5"/>
      <c r="Z192" s="5"/>
    </row>
    <row r="193" spans="1:26" ht="89.25" x14ac:dyDescent="0.25">
      <c r="A193" s="12" t="s">
        <v>448</v>
      </c>
      <c r="B193" s="12" t="s">
        <v>444</v>
      </c>
      <c r="C193" s="12" t="s">
        <v>961</v>
      </c>
      <c r="D193" s="12" t="s">
        <v>450</v>
      </c>
      <c r="E193" s="12" t="s">
        <v>962</v>
      </c>
      <c r="F193" s="12" t="s">
        <v>576</v>
      </c>
      <c r="G193" s="12" t="s">
        <v>577</v>
      </c>
      <c r="H193" s="12"/>
      <c r="I193" s="12"/>
      <c r="J193" s="12"/>
      <c r="K193" s="12"/>
      <c r="L193" s="12" t="s">
        <v>591</v>
      </c>
      <c r="M193" s="12" t="s">
        <v>27</v>
      </c>
      <c r="N193" s="12" t="s">
        <v>582</v>
      </c>
      <c r="O193" s="12" t="s">
        <v>583</v>
      </c>
      <c r="P193" s="12" t="s">
        <v>345</v>
      </c>
      <c r="Q193" s="7" t="str">
        <f>HYPERLINK("https://drive.google.com/open?id=1Ioq_3Y-BY3qqsDdAhyP5Q7V8A2JCdvZm","01RS_%PPL-PRD")</f>
        <v>01RS_%PPL-PRD</v>
      </c>
      <c r="R193" s="5"/>
      <c r="S193" s="5"/>
      <c r="T193" s="5"/>
      <c r="U193" s="5"/>
      <c r="V193" s="5"/>
      <c r="W193" s="5"/>
      <c r="X193" s="5"/>
      <c r="Y193" s="5"/>
      <c r="Z193" s="5"/>
    </row>
    <row r="194" spans="1:26" ht="76.5" x14ac:dyDescent="0.25">
      <c r="A194" s="12" t="s">
        <v>448</v>
      </c>
      <c r="B194" s="12" t="s">
        <v>444</v>
      </c>
      <c r="C194" s="12" t="s">
        <v>961</v>
      </c>
      <c r="D194" s="12" t="s">
        <v>450</v>
      </c>
      <c r="E194" s="12" t="s">
        <v>962</v>
      </c>
      <c r="F194" s="12" t="s">
        <v>576</v>
      </c>
      <c r="G194" s="12" t="s">
        <v>577</v>
      </c>
      <c r="H194" s="12" t="s">
        <v>592</v>
      </c>
      <c r="I194" s="12" t="s">
        <v>593</v>
      </c>
      <c r="J194" s="12" t="s">
        <v>965</v>
      </c>
      <c r="K194" s="12" t="s">
        <v>27</v>
      </c>
      <c r="L194" s="12" t="s">
        <v>595</v>
      </c>
      <c r="M194" s="12" t="s">
        <v>27</v>
      </c>
      <c r="N194" s="12" t="s">
        <v>596</v>
      </c>
      <c r="O194" s="12" t="s">
        <v>966</v>
      </c>
      <c r="P194" s="12" t="s">
        <v>345</v>
      </c>
      <c r="Q194" s="7" t="str">
        <f t="shared" ref="Q194:Q195" si="26">HYPERLINK("https://drive.google.com/open?id=1470mw70k2200nxUWn1nzQI-zmHpRSY1V","02RS_%ERON-PFS")</f>
        <v>02RS_%ERON-PFS</v>
      </c>
      <c r="R194" s="5"/>
      <c r="S194" s="5"/>
      <c r="T194" s="5"/>
      <c r="U194" s="5"/>
      <c r="V194" s="5"/>
      <c r="W194" s="5"/>
      <c r="X194" s="5"/>
      <c r="Y194" s="5"/>
      <c r="Z194" s="5"/>
    </row>
    <row r="195" spans="1:26" ht="76.5" x14ac:dyDescent="0.25">
      <c r="A195" s="12" t="s">
        <v>448</v>
      </c>
      <c r="B195" s="12" t="s">
        <v>444</v>
      </c>
      <c r="C195" s="12" t="s">
        <v>961</v>
      </c>
      <c r="D195" s="12" t="s">
        <v>450</v>
      </c>
      <c r="E195" s="12" t="s">
        <v>962</v>
      </c>
      <c r="F195" s="12" t="s">
        <v>576</v>
      </c>
      <c r="G195" s="12" t="s">
        <v>577</v>
      </c>
      <c r="H195" s="12" t="s">
        <v>592</v>
      </c>
      <c r="I195" s="12" t="s">
        <v>593</v>
      </c>
      <c r="J195" s="12" t="s">
        <v>965</v>
      </c>
      <c r="K195" s="12" t="s">
        <v>27</v>
      </c>
      <c r="L195" s="12" t="s">
        <v>597</v>
      </c>
      <c r="M195" s="12" t="s">
        <v>963</v>
      </c>
      <c r="N195" s="12" t="s">
        <v>596</v>
      </c>
      <c r="O195" s="12" t="s">
        <v>966</v>
      </c>
      <c r="P195" s="12" t="s">
        <v>345</v>
      </c>
      <c r="Q195" s="7" t="str">
        <f t="shared" si="26"/>
        <v>02RS_%ERON-PFS</v>
      </c>
      <c r="R195" s="5"/>
      <c r="S195" s="5"/>
      <c r="T195" s="5"/>
      <c r="U195" s="5"/>
      <c r="V195" s="5"/>
      <c r="W195" s="5"/>
      <c r="X195" s="5"/>
      <c r="Y195" s="5"/>
      <c r="Z195" s="5"/>
    </row>
    <row r="196" spans="1:26" ht="76.5" x14ac:dyDescent="0.25">
      <c r="A196" s="12" t="s">
        <v>448</v>
      </c>
      <c r="B196" s="12" t="s">
        <v>444</v>
      </c>
      <c r="C196" s="12" t="s">
        <v>598</v>
      </c>
      <c r="D196" s="12" t="s">
        <v>458</v>
      </c>
      <c r="E196" s="12" t="s">
        <v>599</v>
      </c>
      <c r="F196" s="12" t="s">
        <v>600</v>
      </c>
      <c r="G196" s="12" t="s">
        <v>601</v>
      </c>
      <c r="H196" s="12" t="s">
        <v>602</v>
      </c>
      <c r="I196" s="12" t="s">
        <v>603</v>
      </c>
      <c r="J196" s="12" t="s">
        <v>604</v>
      </c>
      <c r="K196" s="12" t="s">
        <v>161</v>
      </c>
      <c r="L196" s="12" t="s">
        <v>605</v>
      </c>
      <c r="M196" s="12" t="s">
        <v>963</v>
      </c>
      <c r="N196" s="12" t="s">
        <v>606</v>
      </c>
      <c r="O196" s="12" t="s">
        <v>607</v>
      </c>
      <c r="P196" s="12" t="s">
        <v>345</v>
      </c>
      <c r="Q196" s="7" t="str">
        <f>HYPERLINK("https://drive.google.com/open?id=1unL7vNYF6YlNeTdn26rJt-N0dHB6a6-C","03RS_%ERON-CST")</f>
        <v>03RS_%ERON-CST</v>
      </c>
      <c r="R196" s="5"/>
      <c r="S196" s="5"/>
      <c r="T196" s="5"/>
      <c r="U196" s="5"/>
      <c r="V196" s="5"/>
      <c r="W196" s="5"/>
      <c r="X196" s="5"/>
      <c r="Y196" s="5"/>
      <c r="Z196" s="5"/>
    </row>
    <row r="197" spans="1:26" ht="76.5" x14ac:dyDescent="0.25">
      <c r="A197" s="12" t="s">
        <v>448</v>
      </c>
      <c r="B197" s="12" t="s">
        <v>444</v>
      </c>
      <c r="C197" s="12" t="s">
        <v>598</v>
      </c>
      <c r="D197" s="12" t="s">
        <v>458</v>
      </c>
      <c r="E197" s="12" t="s">
        <v>599</v>
      </c>
      <c r="F197" s="12" t="s">
        <v>600</v>
      </c>
      <c r="G197" s="12" t="s">
        <v>601</v>
      </c>
      <c r="H197" s="12" t="s">
        <v>608</v>
      </c>
      <c r="I197" s="12" t="s">
        <v>609</v>
      </c>
      <c r="J197" s="12" t="s">
        <v>967</v>
      </c>
      <c r="K197" s="12" t="s">
        <v>27</v>
      </c>
      <c r="L197" s="12" t="s">
        <v>611</v>
      </c>
      <c r="M197" s="12" t="s">
        <v>963</v>
      </c>
      <c r="N197" s="12" t="s">
        <v>612</v>
      </c>
      <c r="O197" s="12" t="s">
        <v>613</v>
      </c>
      <c r="P197" s="12" t="s">
        <v>345</v>
      </c>
      <c r="Q197" s="7" t="str">
        <f>HYPERLINK("https://drive.google.com/open?id=1ReJUzJpOrMiXsPnUGSBe0lJd85qqCtIy","04RS_%PPL-CPL")</f>
        <v>04RS_%PPL-CPL</v>
      </c>
      <c r="R197" s="5"/>
      <c r="S197" s="5"/>
      <c r="T197" s="5"/>
      <c r="U197" s="5"/>
      <c r="V197" s="5"/>
      <c r="W197" s="5"/>
      <c r="X197" s="5"/>
      <c r="Y197" s="5"/>
      <c r="Z197" s="5"/>
    </row>
    <row r="198" spans="1:26" ht="76.5" x14ac:dyDescent="0.25">
      <c r="A198" s="12" t="s">
        <v>448</v>
      </c>
      <c r="B198" s="12" t="s">
        <v>444</v>
      </c>
      <c r="C198" s="12" t="s">
        <v>598</v>
      </c>
      <c r="D198" s="12" t="s">
        <v>458</v>
      </c>
      <c r="E198" s="12" t="s">
        <v>599</v>
      </c>
      <c r="F198" s="12" t="s">
        <v>600</v>
      </c>
      <c r="G198" s="12" t="s">
        <v>601</v>
      </c>
      <c r="H198" s="12" t="s">
        <v>614</v>
      </c>
      <c r="I198" s="12" t="s">
        <v>615</v>
      </c>
      <c r="J198" s="12" t="s">
        <v>968</v>
      </c>
      <c r="K198" s="12" t="s">
        <v>27</v>
      </c>
      <c r="L198" s="12" t="s">
        <v>617</v>
      </c>
      <c r="M198" s="12" t="s">
        <v>27</v>
      </c>
      <c r="N198" s="12" t="s">
        <v>969</v>
      </c>
      <c r="O198" s="12" t="s">
        <v>618</v>
      </c>
      <c r="P198" s="12" t="s">
        <v>345</v>
      </c>
      <c r="Q198" s="7" t="str">
        <f>HYPERLINK("https://drive.google.com/open?id=1yweDcJ5IZkqwlF9yIQg8ehNHRLSSK6Ey","05RS_%PPL-APE")</f>
        <v>05RS_%PPL-APE</v>
      </c>
      <c r="R198" s="5"/>
      <c r="S198" s="5"/>
      <c r="T198" s="5"/>
      <c r="U198" s="5"/>
      <c r="V198" s="5"/>
      <c r="W198" s="5"/>
      <c r="X198" s="5"/>
      <c r="Y198" s="5"/>
      <c r="Z198" s="5"/>
    </row>
    <row r="199" spans="1:26" ht="76.5" x14ac:dyDescent="0.25">
      <c r="A199" s="12" t="s">
        <v>448</v>
      </c>
      <c r="B199" s="12" t="s">
        <v>444</v>
      </c>
      <c r="C199" s="12" t="s">
        <v>598</v>
      </c>
      <c r="D199" s="12" t="s">
        <v>458</v>
      </c>
      <c r="E199" s="12" t="s">
        <v>599</v>
      </c>
      <c r="F199" s="12" t="s">
        <v>600</v>
      </c>
      <c r="G199" s="12" t="s">
        <v>601</v>
      </c>
      <c r="H199" s="12" t="s">
        <v>619</v>
      </c>
      <c r="I199" s="12" t="s">
        <v>620</v>
      </c>
      <c r="J199" s="12" t="s">
        <v>621</v>
      </c>
      <c r="K199" s="12" t="s">
        <v>27</v>
      </c>
      <c r="L199" s="12" t="s">
        <v>970</v>
      </c>
      <c r="M199" s="12" t="s">
        <v>27</v>
      </c>
      <c r="N199" s="12" t="s">
        <v>623</v>
      </c>
      <c r="O199" s="12" t="s">
        <v>624</v>
      </c>
      <c r="P199" s="12" t="s">
        <v>345</v>
      </c>
      <c r="Q199" s="7" t="str">
        <f>HYPERLINK("https://drive.google.com/open?id=1ztoPP5Ys4kh7PIppc_8Ow-HFf-lWN_fc","06RS_%PPL-ARL")</f>
        <v>06RS_%PPL-ARL</v>
      </c>
      <c r="R199" s="5"/>
      <c r="S199" s="5"/>
      <c r="T199" s="5"/>
      <c r="U199" s="5"/>
      <c r="V199" s="5"/>
      <c r="W199" s="5"/>
      <c r="X199" s="5"/>
      <c r="Y199" s="5"/>
      <c r="Z199" s="5"/>
    </row>
    <row r="200" spans="1:26" ht="89.25" x14ac:dyDescent="0.25">
      <c r="A200" s="12" t="s">
        <v>448</v>
      </c>
      <c r="B200" s="12" t="s">
        <v>444</v>
      </c>
      <c r="C200" s="12" t="s">
        <v>625</v>
      </c>
      <c r="D200" s="12" t="s">
        <v>466</v>
      </c>
      <c r="E200" s="12" t="s">
        <v>626</v>
      </c>
      <c r="F200" s="12" t="s">
        <v>627</v>
      </c>
      <c r="G200" s="12" t="s">
        <v>628</v>
      </c>
      <c r="H200" s="12" t="s">
        <v>629</v>
      </c>
      <c r="I200" s="12" t="s">
        <v>630</v>
      </c>
      <c r="J200" s="12" t="s">
        <v>971</v>
      </c>
      <c r="K200" s="12" t="s">
        <v>27</v>
      </c>
      <c r="L200" s="12" t="s">
        <v>632</v>
      </c>
      <c r="M200" s="12" t="s">
        <v>963</v>
      </c>
      <c r="N200" s="12" t="s">
        <v>633</v>
      </c>
      <c r="O200" s="12" t="s">
        <v>972</v>
      </c>
      <c r="P200" s="12" t="s">
        <v>345</v>
      </c>
      <c r="Q200" s="7" t="str">
        <f>HYPERLINK("https://drive.google.com/open?id=1U-HIHXknRcdk7wWfM68FAMGjsxI8dYzG","07RS_%PPL-CPE")</f>
        <v>07RS_%PPL-CPE</v>
      </c>
      <c r="R200" s="5"/>
      <c r="S200" s="5"/>
      <c r="T200" s="5"/>
      <c r="U200" s="5"/>
      <c r="V200" s="5"/>
      <c r="W200" s="5"/>
      <c r="X200" s="5"/>
      <c r="Y200" s="5"/>
      <c r="Z200" s="5"/>
    </row>
    <row r="201" spans="1:26" ht="89.25" x14ac:dyDescent="0.25">
      <c r="A201" s="12" t="s">
        <v>448</v>
      </c>
      <c r="B201" s="12" t="s">
        <v>444</v>
      </c>
      <c r="C201" s="12" t="s">
        <v>625</v>
      </c>
      <c r="D201" s="12" t="s">
        <v>466</v>
      </c>
      <c r="E201" s="12" t="s">
        <v>626</v>
      </c>
      <c r="F201" s="12" t="s">
        <v>627</v>
      </c>
      <c r="G201" s="12" t="s">
        <v>628</v>
      </c>
      <c r="H201" s="12" t="s">
        <v>634</v>
      </c>
      <c r="I201" s="12" t="s">
        <v>635</v>
      </c>
      <c r="J201" s="12" t="s">
        <v>973</v>
      </c>
      <c r="K201" s="12" t="s">
        <v>27</v>
      </c>
      <c r="L201" s="12" t="s">
        <v>637</v>
      </c>
      <c r="M201" s="12" t="s">
        <v>27</v>
      </c>
      <c r="N201" s="12" t="s">
        <v>638</v>
      </c>
      <c r="O201" s="12" t="s">
        <v>972</v>
      </c>
      <c r="P201" s="12" t="s">
        <v>345</v>
      </c>
      <c r="Q201" s="7" t="str">
        <f>HYPERLINK("https://drive.google.com/open?id=1I3cRgujv-Th3dD-xUQxTf5xGsS5dRrT4","08RS_%ERON-CSE")</f>
        <v>08RS_%ERON-CSE</v>
      </c>
      <c r="R201" s="5"/>
      <c r="S201" s="5"/>
      <c r="T201" s="5"/>
      <c r="U201" s="5"/>
      <c r="V201" s="5"/>
      <c r="W201" s="5"/>
      <c r="X201" s="5"/>
      <c r="Y201" s="5"/>
      <c r="Z201" s="5"/>
    </row>
    <row r="202" spans="1:26" ht="242.25" x14ac:dyDescent="0.25">
      <c r="A202" s="12" t="s">
        <v>448</v>
      </c>
      <c r="B202" s="12" t="s">
        <v>444</v>
      </c>
      <c r="C202" s="12" t="s">
        <v>974</v>
      </c>
      <c r="D202" s="12" t="s">
        <v>456</v>
      </c>
      <c r="E202" s="12" t="s">
        <v>476</v>
      </c>
      <c r="F202" s="12" t="s">
        <v>640</v>
      </c>
      <c r="G202" s="12" t="s">
        <v>641</v>
      </c>
      <c r="H202" s="12" t="s">
        <v>642</v>
      </c>
      <c r="I202" s="12" t="s">
        <v>643</v>
      </c>
      <c r="J202" s="12" t="s">
        <v>644</v>
      </c>
      <c r="K202" s="12" t="s">
        <v>27</v>
      </c>
      <c r="L202" s="12" t="s">
        <v>611</v>
      </c>
      <c r="M202" s="12" t="s">
        <v>963</v>
      </c>
      <c r="N202" s="12" t="s">
        <v>645</v>
      </c>
      <c r="O202" s="12" t="s">
        <v>646</v>
      </c>
      <c r="P202" s="12" t="s">
        <v>345</v>
      </c>
      <c r="Q202" s="7" t="str">
        <f>HYPERLINK("https://drive.google.com/open?id=1SGlBum-MbA5ECKXr1i2dBm0cYuKQ0gAm","09RS%ERON-ERF")</f>
        <v>09RS%ERON-ERF</v>
      </c>
      <c r="R202" s="5"/>
      <c r="S202" s="5"/>
      <c r="T202" s="5"/>
      <c r="U202" s="5"/>
      <c r="V202" s="5"/>
      <c r="W202" s="5"/>
      <c r="X202" s="5"/>
      <c r="Y202" s="5"/>
      <c r="Z202" s="5"/>
    </row>
    <row r="203" spans="1:26" ht="63.75" x14ac:dyDescent="0.25">
      <c r="A203" s="12" t="s">
        <v>448</v>
      </c>
      <c r="B203" s="12" t="s">
        <v>444</v>
      </c>
      <c r="C203" s="12" t="s">
        <v>974</v>
      </c>
      <c r="D203" s="12" t="s">
        <v>456</v>
      </c>
      <c r="E203" s="12" t="s">
        <v>476</v>
      </c>
      <c r="F203" s="12" t="s">
        <v>640</v>
      </c>
      <c r="G203" s="12" t="s">
        <v>641</v>
      </c>
      <c r="H203" s="12" t="s">
        <v>647</v>
      </c>
      <c r="I203" s="12" t="s">
        <v>648</v>
      </c>
      <c r="J203" s="12" t="s">
        <v>649</v>
      </c>
      <c r="K203" s="12" t="s">
        <v>161</v>
      </c>
      <c r="L203" s="12" t="s">
        <v>611</v>
      </c>
      <c r="M203" s="12" t="s">
        <v>963</v>
      </c>
      <c r="N203" s="12" t="s">
        <v>650</v>
      </c>
      <c r="O203" s="12" t="s">
        <v>977</v>
      </c>
      <c r="P203" s="12" t="s">
        <v>345</v>
      </c>
      <c r="Q203" s="7" t="str">
        <f t="shared" ref="Q203:Q204" si="27">HYPERLINK("https://drive.google.com/open?id=1gIHhDhxgdNQQf9-4Khl8J1qAcMSSR_DK","10RS_%ERON-API")</f>
        <v>10RS_%ERON-API</v>
      </c>
      <c r="R203" s="5"/>
      <c r="S203" s="5"/>
      <c r="T203" s="5"/>
      <c r="U203" s="5"/>
      <c r="V203" s="5"/>
      <c r="W203" s="5"/>
      <c r="X203" s="5"/>
      <c r="Y203" s="5"/>
      <c r="Z203" s="5"/>
    </row>
    <row r="204" spans="1:26" ht="63.75" x14ac:dyDescent="0.25">
      <c r="A204" s="12" t="s">
        <v>448</v>
      </c>
      <c r="B204" s="12" t="s">
        <v>444</v>
      </c>
      <c r="C204" s="12" t="s">
        <v>974</v>
      </c>
      <c r="D204" s="12" t="s">
        <v>456</v>
      </c>
      <c r="E204" s="12" t="s">
        <v>476</v>
      </c>
      <c r="F204" s="12" t="s">
        <v>640</v>
      </c>
      <c r="G204" s="12" t="s">
        <v>641</v>
      </c>
      <c r="H204" s="12" t="s">
        <v>647</v>
      </c>
      <c r="I204" s="12" t="s">
        <v>648</v>
      </c>
      <c r="J204" s="12" t="s">
        <v>649</v>
      </c>
      <c r="K204" s="12" t="s">
        <v>161</v>
      </c>
      <c r="L204" s="12" t="s">
        <v>651</v>
      </c>
      <c r="M204" s="12" t="s">
        <v>323</v>
      </c>
      <c r="N204" s="12" t="s">
        <v>650</v>
      </c>
      <c r="O204" s="12" t="s">
        <v>977</v>
      </c>
      <c r="P204" s="12" t="s">
        <v>345</v>
      </c>
      <c r="Q204" s="7" t="str">
        <f t="shared" si="27"/>
        <v>10RS_%ERON-API</v>
      </c>
      <c r="R204" s="5"/>
      <c r="S204" s="5"/>
      <c r="T204" s="5"/>
      <c r="U204" s="5"/>
      <c r="V204" s="5"/>
      <c r="W204" s="5"/>
      <c r="X204" s="5"/>
      <c r="Y204" s="5"/>
      <c r="Z204" s="5"/>
    </row>
    <row r="205" spans="1:26" ht="178.5" x14ac:dyDescent="0.25">
      <c r="A205" s="12" t="s">
        <v>448</v>
      </c>
      <c r="B205" s="12" t="s">
        <v>444</v>
      </c>
      <c r="C205" s="12" t="s">
        <v>974</v>
      </c>
      <c r="D205" s="12" t="s">
        <v>456</v>
      </c>
      <c r="E205" s="12" t="s">
        <v>476</v>
      </c>
      <c r="F205" s="12" t="s">
        <v>640</v>
      </c>
      <c r="G205" s="12" t="s">
        <v>641</v>
      </c>
      <c r="H205" s="12" t="s">
        <v>652</v>
      </c>
      <c r="I205" s="12" t="s">
        <v>653</v>
      </c>
      <c r="J205" s="12" t="s">
        <v>654</v>
      </c>
      <c r="K205" s="12" t="s">
        <v>27</v>
      </c>
      <c r="L205" s="12" t="s">
        <v>611</v>
      </c>
      <c r="M205" s="12" t="s">
        <v>963</v>
      </c>
      <c r="N205" s="12" t="s">
        <v>655</v>
      </c>
      <c r="O205" s="12" t="s">
        <v>978</v>
      </c>
      <c r="P205" s="12" t="s">
        <v>345</v>
      </c>
      <c r="Q205" s="7" t="str">
        <f>HYPERLINK("https://drive.google.com/open?id=12I1FNFmCKkCLRZkTFUb5nmr9B8PZeaew","12RS_%PPL-VPR")</f>
        <v>12RS_%PPL-VPR</v>
      </c>
      <c r="R205" s="5"/>
      <c r="S205" s="5"/>
      <c r="T205" s="5"/>
      <c r="U205" s="5"/>
      <c r="V205" s="5"/>
      <c r="W205" s="5"/>
      <c r="X205" s="5"/>
      <c r="Y205" s="5"/>
      <c r="Z205" s="5"/>
    </row>
    <row r="206" spans="1:26" ht="178.5" x14ac:dyDescent="0.25">
      <c r="A206" s="12" t="s">
        <v>448</v>
      </c>
      <c r="B206" s="12" t="s">
        <v>444</v>
      </c>
      <c r="C206" s="12" t="s">
        <v>974</v>
      </c>
      <c r="D206" s="12" t="s">
        <v>456</v>
      </c>
      <c r="E206" s="12" t="s">
        <v>476</v>
      </c>
      <c r="F206" s="12" t="s">
        <v>640</v>
      </c>
      <c r="G206" s="12" t="s">
        <v>641</v>
      </c>
      <c r="H206" s="12" t="s">
        <v>652</v>
      </c>
      <c r="I206" s="12" t="s">
        <v>653</v>
      </c>
      <c r="J206" s="12" t="s">
        <v>656</v>
      </c>
      <c r="K206" s="12" t="s">
        <v>27</v>
      </c>
      <c r="L206" s="12" t="s">
        <v>896</v>
      </c>
      <c r="M206" s="12" t="s">
        <v>27</v>
      </c>
      <c r="N206" s="12" t="s">
        <v>658</v>
      </c>
      <c r="O206" s="12" t="s">
        <v>978</v>
      </c>
      <c r="P206" s="12" t="s">
        <v>345</v>
      </c>
      <c r="Q206" s="7" t="str">
        <f>HYPERLINK("https://drive.google.com/open?id=12I1FNFmCKkCLRZkTFUb5nmr9B8PZeaew","12RS_%PPL-VPR")</f>
        <v>12RS_%PPL-VPR</v>
      </c>
      <c r="R206" s="5"/>
      <c r="S206" s="5"/>
      <c r="T206" s="5"/>
      <c r="U206" s="5"/>
      <c r="V206" s="5"/>
      <c r="W206" s="5"/>
      <c r="X206" s="5"/>
      <c r="Y206" s="5"/>
      <c r="Z206" s="5"/>
    </row>
    <row r="207" spans="1:26" ht="89.25" x14ac:dyDescent="0.25">
      <c r="A207" s="12" t="s">
        <v>448</v>
      </c>
      <c r="B207" s="12" t="s">
        <v>444</v>
      </c>
      <c r="C207" s="12" t="s">
        <v>659</v>
      </c>
      <c r="D207" s="12" t="s">
        <v>463</v>
      </c>
      <c r="E207" s="12" t="s">
        <v>475</v>
      </c>
      <c r="F207" s="12" t="s">
        <v>660</v>
      </c>
      <c r="G207" s="12" t="s">
        <v>661</v>
      </c>
      <c r="H207" s="12" t="s">
        <v>662</v>
      </c>
      <c r="I207" s="12" t="s">
        <v>663</v>
      </c>
      <c r="J207" s="12" t="s">
        <v>979</v>
      </c>
      <c r="K207" s="12" t="s">
        <v>27</v>
      </c>
      <c r="L207" s="12" t="s">
        <v>611</v>
      </c>
      <c r="M207" s="12" t="s">
        <v>963</v>
      </c>
      <c r="N207" s="12" t="s">
        <v>664</v>
      </c>
      <c r="O207" s="12" t="s">
        <v>980</v>
      </c>
      <c r="P207" s="12" t="s">
        <v>345</v>
      </c>
      <c r="Q207" s="7" t="str">
        <f>HYPERLINK("https://drive.google.com/open?id=1tCreEXvTnLXs-Z6JhLpnRfF3ZI2BV6vL","13RS_%ERON-ARD")</f>
        <v>13RS_%ERON-ARD</v>
      </c>
      <c r="R207" s="5"/>
      <c r="S207" s="5"/>
      <c r="T207" s="5"/>
      <c r="U207" s="5"/>
      <c r="V207" s="5"/>
      <c r="W207" s="5"/>
      <c r="X207" s="5"/>
      <c r="Y207" s="5"/>
      <c r="Z207" s="5"/>
    </row>
    <row r="208" spans="1:26" ht="89.25" x14ac:dyDescent="0.25">
      <c r="A208" s="12" t="s">
        <v>448</v>
      </c>
      <c r="B208" s="12" t="s">
        <v>444</v>
      </c>
      <c r="C208" s="12" t="s">
        <v>659</v>
      </c>
      <c r="D208" s="12" t="s">
        <v>463</v>
      </c>
      <c r="E208" s="12" t="s">
        <v>475</v>
      </c>
      <c r="F208" s="12" t="s">
        <v>660</v>
      </c>
      <c r="G208" s="12" t="s">
        <v>661</v>
      </c>
      <c r="H208" s="12" t="s">
        <v>665</v>
      </c>
      <c r="I208" s="12" t="s">
        <v>666</v>
      </c>
      <c r="J208" s="12" t="s">
        <v>897</v>
      </c>
      <c r="K208" s="12" t="s">
        <v>27</v>
      </c>
      <c r="L208" s="12" t="s">
        <v>611</v>
      </c>
      <c r="M208" s="12" t="s">
        <v>963</v>
      </c>
      <c r="N208" s="12" t="s">
        <v>981</v>
      </c>
      <c r="O208" s="12" t="s">
        <v>982</v>
      </c>
      <c r="P208" s="12" t="s">
        <v>345</v>
      </c>
      <c r="Q208" s="7" t="str">
        <f>HYPERLINK("https://drive.google.com/open?id=1PkxzYVHctRlJHWG0pOaa86KnWxCV81_N","14RS_%ERON-ARD")</f>
        <v>14RS_%ERON-ARD</v>
      </c>
      <c r="R208" s="5"/>
      <c r="S208" s="5"/>
      <c r="T208" s="5"/>
      <c r="U208" s="5"/>
      <c r="V208" s="5"/>
      <c r="W208" s="5"/>
      <c r="X208" s="5"/>
      <c r="Y208" s="5"/>
      <c r="Z208" s="5"/>
    </row>
    <row r="209" spans="1:26" ht="63.75" x14ac:dyDescent="0.25">
      <c r="A209" s="12" t="s">
        <v>448</v>
      </c>
      <c r="B209" s="12" t="s">
        <v>444</v>
      </c>
      <c r="C209" s="12" t="s">
        <v>659</v>
      </c>
      <c r="D209" s="12" t="s">
        <v>463</v>
      </c>
      <c r="E209" s="12" t="s">
        <v>475</v>
      </c>
      <c r="F209" s="12" t="s">
        <v>660</v>
      </c>
      <c r="G209" s="12" t="s">
        <v>661</v>
      </c>
      <c r="H209" s="12" t="s">
        <v>668</v>
      </c>
      <c r="I209" s="12" t="s">
        <v>669</v>
      </c>
      <c r="J209" s="12" t="s">
        <v>983</v>
      </c>
      <c r="K209" s="12" t="s">
        <v>27</v>
      </c>
      <c r="L209" s="12"/>
      <c r="M209" s="12"/>
      <c r="N209" s="12" t="s">
        <v>36</v>
      </c>
      <c r="O209" s="12" t="s">
        <v>36</v>
      </c>
      <c r="P209" s="12" t="s">
        <v>671</v>
      </c>
      <c r="Q209" s="12" t="s">
        <v>1015</v>
      </c>
      <c r="R209" s="5"/>
      <c r="S209" s="5"/>
      <c r="T209" s="5"/>
      <c r="U209" s="5"/>
      <c r="V209" s="5"/>
      <c r="W209" s="5"/>
      <c r="X209" s="5"/>
      <c r="Y209" s="5"/>
      <c r="Z209" s="5"/>
    </row>
    <row r="210" spans="1:26" ht="63.75" x14ac:dyDescent="0.25">
      <c r="A210" s="12" t="s">
        <v>448</v>
      </c>
      <c r="B210" s="12" t="s">
        <v>444</v>
      </c>
      <c r="C210" s="12" t="s">
        <v>974</v>
      </c>
      <c r="D210" s="12" t="s">
        <v>456</v>
      </c>
      <c r="E210" s="12" t="s">
        <v>476</v>
      </c>
      <c r="F210" s="12" t="s">
        <v>640</v>
      </c>
      <c r="G210" s="12" t="s">
        <v>641</v>
      </c>
      <c r="H210" s="12" t="s">
        <v>672</v>
      </c>
      <c r="I210" s="12" t="s">
        <v>673</v>
      </c>
      <c r="J210" s="12" t="s">
        <v>674</v>
      </c>
      <c r="K210" s="12" t="s">
        <v>161</v>
      </c>
      <c r="L210" s="12" t="s">
        <v>586</v>
      </c>
      <c r="M210" s="12" t="s">
        <v>963</v>
      </c>
      <c r="N210" s="12" t="s">
        <v>36</v>
      </c>
      <c r="O210" s="12" t="s">
        <v>36</v>
      </c>
      <c r="P210" s="12" t="s">
        <v>675</v>
      </c>
      <c r="Q210" s="12" t="s">
        <v>1015</v>
      </c>
      <c r="R210" s="5"/>
      <c r="S210" s="5"/>
      <c r="T210" s="5"/>
      <c r="U210" s="5"/>
      <c r="V210" s="5"/>
      <c r="W210" s="5"/>
      <c r="X210" s="5"/>
      <c r="Y210" s="5"/>
      <c r="Z210" s="5"/>
    </row>
    <row r="211" spans="1:26" ht="63.75" x14ac:dyDescent="0.25">
      <c r="A211" s="16" t="s">
        <v>451</v>
      </c>
      <c r="B211" s="16" t="s">
        <v>873</v>
      </c>
      <c r="C211" s="16" t="s">
        <v>676</v>
      </c>
      <c r="D211" s="16" t="s">
        <v>186</v>
      </c>
      <c r="E211" s="16" t="s">
        <v>479</v>
      </c>
      <c r="F211" s="16" t="s">
        <v>677</v>
      </c>
      <c r="G211" s="16" t="s">
        <v>678</v>
      </c>
      <c r="H211" s="16" t="s">
        <v>984</v>
      </c>
      <c r="I211" s="16" t="s">
        <v>985</v>
      </c>
      <c r="J211" s="16" t="s">
        <v>986</v>
      </c>
      <c r="K211" s="16" t="s">
        <v>27</v>
      </c>
      <c r="L211" s="16"/>
      <c r="M211" s="16"/>
      <c r="N211" s="16" t="s">
        <v>984</v>
      </c>
      <c r="O211" s="16" t="s">
        <v>987</v>
      </c>
      <c r="P211" s="16" t="s">
        <v>345</v>
      </c>
      <c r="Q211" s="4" t="str">
        <f>HYPERLINK("https://drive.google.com/open?id=1G4BXJUMED-N3LCKgsjpwYkKuBYR9JX45","01SP_ERON-PIGA")</f>
        <v>01SP_ERON-PIGA</v>
      </c>
      <c r="R211" s="5"/>
      <c r="S211" s="5"/>
      <c r="T211" s="5"/>
      <c r="U211" s="5"/>
      <c r="V211" s="5"/>
      <c r="W211" s="5"/>
      <c r="X211" s="5"/>
      <c r="Y211" s="5"/>
      <c r="Z211" s="5"/>
    </row>
    <row r="212" spans="1:26" ht="51" x14ac:dyDescent="0.25">
      <c r="A212" s="16" t="s">
        <v>451</v>
      </c>
      <c r="B212" s="16" t="s">
        <v>873</v>
      </c>
      <c r="C212" s="16" t="s">
        <v>681</v>
      </c>
      <c r="D212" s="16" t="s">
        <v>186</v>
      </c>
      <c r="E212" s="16" t="s">
        <v>440</v>
      </c>
      <c r="F212" s="16" t="s">
        <v>682</v>
      </c>
      <c r="G212" s="16" t="s">
        <v>678</v>
      </c>
      <c r="H212" s="16" t="s">
        <v>683</v>
      </c>
      <c r="I212" s="16" t="s">
        <v>684</v>
      </c>
      <c r="J212" s="16" t="s">
        <v>988</v>
      </c>
      <c r="K212" s="16" t="s">
        <v>27</v>
      </c>
      <c r="L212" s="16" t="s">
        <v>686</v>
      </c>
      <c r="M212" s="16" t="s">
        <v>152</v>
      </c>
      <c r="N212" s="16" t="s">
        <v>687</v>
      </c>
      <c r="O212" s="16" t="s">
        <v>688</v>
      </c>
      <c r="P212" s="16" t="s">
        <v>689</v>
      </c>
      <c r="Q212" s="4" t="str">
        <f>HYPERLINK("https://drive.google.com/open?id=1ieE3hdgbSROGzi7GxQPP-xcGOk5IxJTr","05SP_CDP")</f>
        <v>05SP_CDP</v>
      </c>
      <c r="R212" s="5"/>
      <c r="S212" s="5"/>
      <c r="T212" s="5"/>
      <c r="U212" s="5"/>
      <c r="V212" s="5"/>
      <c r="W212" s="5"/>
      <c r="X212" s="5"/>
      <c r="Y212" s="5"/>
      <c r="Z212" s="5"/>
    </row>
    <row r="213" spans="1:26" ht="102" x14ac:dyDescent="0.25">
      <c r="A213" s="16" t="s">
        <v>451</v>
      </c>
      <c r="B213" s="16" t="s">
        <v>873</v>
      </c>
      <c r="C213" s="16" t="s">
        <v>681</v>
      </c>
      <c r="D213" s="16" t="s">
        <v>186</v>
      </c>
      <c r="E213" s="16" t="s">
        <v>440</v>
      </c>
      <c r="F213" s="16" t="s">
        <v>682</v>
      </c>
      <c r="G213" s="16" t="s">
        <v>678</v>
      </c>
      <c r="H213" s="16" t="s">
        <v>690</v>
      </c>
      <c r="I213" s="16" t="s">
        <v>989</v>
      </c>
      <c r="J213" s="16" t="s">
        <v>692</v>
      </c>
      <c r="K213" s="16" t="s">
        <v>134</v>
      </c>
      <c r="L213" s="16" t="s">
        <v>693</v>
      </c>
      <c r="M213" s="16" t="s">
        <v>134</v>
      </c>
      <c r="N213" s="16" t="s">
        <v>694</v>
      </c>
      <c r="O213" s="16" t="s">
        <v>695</v>
      </c>
      <c r="P213" s="16" t="s">
        <v>689</v>
      </c>
      <c r="Q213" s="4" t="str">
        <f>HYPERLINK("https://drive.google.com/open?id=1wtVC8sn3xj5eVGy2ENiXQLBNRj-zQWNL","06SP_PPLPM")</f>
        <v>06SP_PPLPM</v>
      </c>
      <c r="R213" s="5"/>
      <c r="S213" s="5"/>
      <c r="T213" s="5"/>
      <c r="U213" s="5"/>
      <c r="V213" s="5"/>
      <c r="W213" s="5"/>
      <c r="X213" s="5"/>
      <c r="Y213" s="5"/>
      <c r="Z213" s="5"/>
    </row>
    <row r="214" spans="1:26" ht="114.75" x14ac:dyDescent="0.25">
      <c r="A214" s="16" t="s">
        <v>451</v>
      </c>
      <c r="B214" s="16" t="s">
        <v>873</v>
      </c>
      <c r="C214" s="16" t="s">
        <v>681</v>
      </c>
      <c r="D214" s="16" t="s">
        <v>186</v>
      </c>
      <c r="E214" s="16" t="s">
        <v>338</v>
      </c>
      <c r="F214" s="16" t="s">
        <v>339</v>
      </c>
      <c r="G214" s="16"/>
      <c r="H214" s="16" t="s">
        <v>696</v>
      </c>
      <c r="I214" s="16" t="s">
        <v>697</v>
      </c>
      <c r="J214" s="16" t="s">
        <v>698</v>
      </c>
      <c r="K214" s="16" t="s">
        <v>134</v>
      </c>
      <c r="L214" s="16" t="s">
        <v>990</v>
      </c>
      <c r="M214" s="16" t="s">
        <v>134</v>
      </c>
      <c r="N214" s="16" t="s">
        <v>696</v>
      </c>
      <c r="O214" s="16" t="s">
        <v>700</v>
      </c>
      <c r="P214" s="16" t="s">
        <v>689</v>
      </c>
      <c r="Q214" s="15" t="str">
        <f t="shared" ref="Q214:Q216" si="28">HYPERLINK("https://drive.google.com/open?id=17bIOofxgm30cJHgN2ULbWg_A0qJa3MGO","07SP_CBC")</f>
        <v>07SP_CBC</v>
      </c>
      <c r="R214" s="5"/>
      <c r="S214" s="5"/>
      <c r="T214" s="5"/>
      <c r="U214" s="5"/>
      <c r="V214" s="5"/>
      <c r="W214" s="5"/>
      <c r="X214" s="5"/>
      <c r="Y214" s="5"/>
      <c r="Z214" s="5"/>
    </row>
    <row r="215" spans="1:26" ht="114.75" x14ac:dyDescent="0.25">
      <c r="A215" s="16" t="s">
        <v>451</v>
      </c>
      <c r="B215" s="16" t="s">
        <v>873</v>
      </c>
      <c r="C215" s="16" t="s">
        <v>681</v>
      </c>
      <c r="D215" s="16" t="s">
        <v>186</v>
      </c>
      <c r="E215" s="16" t="s">
        <v>338</v>
      </c>
      <c r="F215" s="16" t="s">
        <v>339</v>
      </c>
      <c r="G215" s="16"/>
      <c r="H215" s="16" t="s">
        <v>696</v>
      </c>
      <c r="I215" s="16" t="s">
        <v>697</v>
      </c>
      <c r="J215" s="16" t="s">
        <v>698</v>
      </c>
      <c r="K215" s="16" t="s">
        <v>134</v>
      </c>
      <c r="L215" s="16" t="s">
        <v>701</v>
      </c>
      <c r="M215" s="16" t="s">
        <v>27</v>
      </c>
      <c r="N215" s="16" t="s">
        <v>696</v>
      </c>
      <c r="O215" s="16" t="s">
        <v>700</v>
      </c>
      <c r="P215" s="16" t="s">
        <v>689</v>
      </c>
      <c r="Q215" s="15" t="str">
        <f t="shared" si="28"/>
        <v>07SP_CBC</v>
      </c>
      <c r="R215" s="5"/>
      <c r="S215" s="5"/>
      <c r="T215" s="5"/>
      <c r="U215" s="5"/>
      <c r="V215" s="5"/>
      <c r="W215" s="5"/>
      <c r="X215" s="5"/>
      <c r="Y215" s="5"/>
      <c r="Z215" s="5"/>
    </row>
    <row r="216" spans="1:26" ht="114.75" x14ac:dyDescent="0.25">
      <c r="A216" s="16" t="s">
        <v>451</v>
      </c>
      <c r="B216" s="16" t="s">
        <v>873</v>
      </c>
      <c r="C216" s="16" t="s">
        <v>681</v>
      </c>
      <c r="D216" s="16" t="s">
        <v>186</v>
      </c>
      <c r="E216" s="16" t="s">
        <v>338</v>
      </c>
      <c r="F216" s="16" t="s">
        <v>339</v>
      </c>
      <c r="G216" s="16"/>
      <c r="H216" s="16" t="s">
        <v>696</v>
      </c>
      <c r="I216" s="16" t="s">
        <v>697</v>
      </c>
      <c r="J216" s="16" t="s">
        <v>698</v>
      </c>
      <c r="K216" s="16" t="s">
        <v>134</v>
      </c>
      <c r="L216" s="16" t="s">
        <v>991</v>
      </c>
      <c r="M216" s="16" t="s">
        <v>27</v>
      </c>
      <c r="N216" s="16" t="s">
        <v>696</v>
      </c>
      <c r="O216" s="16" t="s">
        <v>700</v>
      </c>
      <c r="P216" s="16" t="s">
        <v>689</v>
      </c>
      <c r="Q216" s="15" t="str">
        <f t="shared" si="28"/>
        <v>07SP_CBC</v>
      </c>
      <c r="R216" s="5"/>
      <c r="S216" s="5"/>
      <c r="T216" s="5"/>
      <c r="U216" s="5"/>
      <c r="V216" s="5"/>
      <c r="W216" s="5"/>
      <c r="X216" s="5"/>
      <c r="Y216" s="5"/>
      <c r="Z216" s="5"/>
    </row>
    <row r="217" spans="1:26" ht="216.75" x14ac:dyDescent="0.25">
      <c r="A217" s="16" t="s">
        <v>451</v>
      </c>
      <c r="B217" s="16" t="s">
        <v>873</v>
      </c>
      <c r="C217" s="16" t="s">
        <v>681</v>
      </c>
      <c r="D217" s="16" t="s">
        <v>186</v>
      </c>
      <c r="E217" s="16" t="s">
        <v>440</v>
      </c>
      <c r="F217" s="16" t="s">
        <v>682</v>
      </c>
      <c r="G217" s="16" t="s">
        <v>678</v>
      </c>
      <c r="H217" s="16" t="s">
        <v>703</v>
      </c>
      <c r="I217" s="16" t="s">
        <v>704</v>
      </c>
      <c r="J217" s="16" t="s">
        <v>705</v>
      </c>
      <c r="K217" s="16" t="s">
        <v>161</v>
      </c>
      <c r="L217" s="16"/>
      <c r="M217" s="16"/>
      <c r="N217" s="16" t="s">
        <v>703</v>
      </c>
      <c r="O217" s="16" t="s">
        <v>706</v>
      </c>
      <c r="P217" s="16" t="s">
        <v>689</v>
      </c>
      <c r="Q217" s="4" t="str">
        <f>HYPERLINK("https://drive.google.com/open?id=1Hiz2aP54hYVOqa0twa-O0jK9AZZgbRJd","08SP_GUBS")</f>
        <v>08SP_GUBS</v>
      </c>
      <c r="R217" s="5"/>
      <c r="S217" s="5"/>
      <c r="T217" s="5"/>
      <c r="U217" s="5"/>
      <c r="V217" s="5"/>
      <c r="W217" s="5"/>
      <c r="X217" s="5"/>
      <c r="Y217" s="5"/>
      <c r="Z217" s="5"/>
    </row>
    <row r="218" spans="1:26" ht="165.75" x14ac:dyDescent="0.25">
      <c r="A218" s="16" t="s">
        <v>451</v>
      </c>
      <c r="B218" s="16" t="s">
        <v>873</v>
      </c>
      <c r="C218" s="16" t="s">
        <v>681</v>
      </c>
      <c r="D218" s="16" t="s">
        <v>186</v>
      </c>
      <c r="E218" s="16" t="s">
        <v>440</v>
      </c>
      <c r="F218" s="16" t="s">
        <v>682</v>
      </c>
      <c r="G218" s="16" t="s">
        <v>678</v>
      </c>
      <c r="H218" s="16" t="s">
        <v>707</v>
      </c>
      <c r="I218" s="16" t="s">
        <v>708</v>
      </c>
      <c r="J218" s="16" t="s">
        <v>709</v>
      </c>
      <c r="K218" s="16" t="s">
        <v>134</v>
      </c>
      <c r="L218" s="16"/>
      <c r="M218" s="16"/>
      <c r="N218" s="16" t="s">
        <v>707</v>
      </c>
      <c r="O218" s="16" t="s">
        <v>710</v>
      </c>
      <c r="P218" s="16" t="s">
        <v>689</v>
      </c>
      <c r="Q218" s="4" t="str">
        <f>HYPERLINK("https://drive.google.com/open?id=1hPmk-9oSekDYBWZrlZPibYJg_58X-uN2","09SP_GBEV")</f>
        <v>09SP_GBEV</v>
      </c>
      <c r="R218" s="5"/>
      <c r="S218" s="5"/>
      <c r="T218" s="5"/>
      <c r="U218" s="5"/>
      <c r="V218" s="5"/>
      <c r="W218" s="5"/>
      <c r="X218" s="5"/>
      <c r="Y218" s="5"/>
      <c r="Z218" s="5"/>
    </row>
    <row r="219" spans="1:26" ht="191.25" x14ac:dyDescent="0.25">
      <c r="A219" s="16" t="s">
        <v>451</v>
      </c>
      <c r="B219" s="16" t="s">
        <v>873</v>
      </c>
      <c r="C219" s="16" t="s">
        <v>681</v>
      </c>
      <c r="D219" s="16" t="s">
        <v>186</v>
      </c>
      <c r="E219" s="16" t="s">
        <v>440</v>
      </c>
      <c r="F219" s="16" t="s">
        <v>682</v>
      </c>
      <c r="G219" s="16" t="s">
        <v>678</v>
      </c>
      <c r="H219" s="16" t="s">
        <v>711</v>
      </c>
      <c r="I219" s="16" t="s">
        <v>992</v>
      </c>
      <c r="J219" s="16" t="s">
        <v>360</v>
      </c>
      <c r="K219" s="16" t="s">
        <v>27</v>
      </c>
      <c r="L219" s="16" t="s">
        <v>993</v>
      </c>
      <c r="M219" s="16" t="s">
        <v>134</v>
      </c>
      <c r="N219" s="16" t="s">
        <v>994</v>
      </c>
      <c r="O219" s="16" t="s">
        <v>714</v>
      </c>
      <c r="P219" s="16" t="s">
        <v>689</v>
      </c>
      <c r="Q219" s="4" t="str">
        <f t="shared" ref="Q219:Q225" si="29">HYPERLINK("https://drive.google.com/open?id=1Wl8AzFYVNjlbvaouG19lDpSyikdoRIhA","10SP_PCEN")</f>
        <v>10SP_PCEN</v>
      </c>
      <c r="R219" s="5"/>
      <c r="S219" s="5"/>
      <c r="T219" s="5"/>
      <c r="U219" s="5"/>
      <c r="V219" s="5"/>
      <c r="W219" s="5"/>
      <c r="X219" s="5"/>
      <c r="Y219" s="5"/>
      <c r="Z219" s="5"/>
    </row>
    <row r="220" spans="1:26" ht="191.25" x14ac:dyDescent="0.25">
      <c r="A220" s="16" t="s">
        <v>451</v>
      </c>
      <c r="B220" s="16" t="s">
        <v>873</v>
      </c>
      <c r="C220" s="16" t="s">
        <v>681</v>
      </c>
      <c r="D220" s="16" t="s">
        <v>186</v>
      </c>
      <c r="E220" s="16" t="s">
        <v>440</v>
      </c>
      <c r="F220" s="16" t="s">
        <v>682</v>
      </c>
      <c r="G220" s="16" t="s">
        <v>678</v>
      </c>
      <c r="H220" s="16" t="s">
        <v>711</v>
      </c>
      <c r="I220" s="16" t="s">
        <v>992</v>
      </c>
      <c r="J220" s="16" t="s">
        <v>360</v>
      </c>
      <c r="K220" s="16" t="s">
        <v>27</v>
      </c>
      <c r="L220" s="16" t="s">
        <v>715</v>
      </c>
      <c r="M220" s="16" t="s">
        <v>152</v>
      </c>
      <c r="N220" s="16" t="s">
        <v>994</v>
      </c>
      <c r="O220" s="16" t="s">
        <v>714</v>
      </c>
      <c r="P220" s="16" t="s">
        <v>689</v>
      </c>
      <c r="Q220" s="4" t="str">
        <f t="shared" si="29"/>
        <v>10SP_PCEN</v>
      </c>
      <c r="R220" s="5"/>
      <c r="S220" s="5"/>
      <c r="T220" s="5"/>
      <c r="U220" s="5"/>
      <c r="V220" s="5"/>
      <c r="W220" s="5"/>
      <c r="X220" s="5"/>
      <c r="Y220" s="5"/>
      <c r="Z220" s="5"/>
    </row>
    <row r="221" spans="1:26" ht="191.25" x14ac:dyDescent="0.25">
      <c r="A221" s="16" t="s">
        <v>451</v>
      </c>
      <c r="B221" s="16" t="s">
        <v>873</v>
      </c>
      <c r="C221" s="16" t="s">
        <v>681</v>
      </c>
      <c r="D221" s="16" t="s">
        <v>186</v>
      </c>
      <c r="E221" s="16" t="s">
        <v>440</v>
      </c>
      <c r="F221" s="16" t="s">
        <v>682</v>
      </c>
      <c r="G221" s="16" t="s">
        <v>678</v>
      </c>
      <c r="H221" s="16" t="s">
        <v>711</v>
      </c>
      <c r="I221" s="16" t="s">
        <v>992</v>
      </c>
      <c r="J221" s="16" t="s">
        <v>360</v>
      </c>
      <c r="K221" s="16" t="s">
        <v>27</v>
      </c>
      <c r="L221" s="16" t="s">
        <v>716</v>
      </c>
      <c r="M221" s="16" t="s">
        <v>134</v>
      </c>
      <c r="N221" s="16" t="s">
        <v>994</v>
      </c>
      <c r="O221" s="16" t="s">
        <v>714</v>
      </c>
      <c r="P221" s="16" t="s">
        <v>689</v>
      </c>
      <c r="Q221" s="4" t="str">
        <f t="shared" si="29"/>
        <v>10SP_PCEN</v>
      </c>
      <c r="R221" s="5"/>
      <c r="S221" s="5"/>
      <c r="T221" s="5"/>
      <c r="U221" s="5"/>
      <c r="V221" s="5"/>
      <c r="W221" s="5"/>
      <c r="X221" s="5"/>
      <c r="Y221" s="5"/>
      <c r="Z221" s="5"/>
    </row>
    <row r="222" spans="1:26" ht="229.5" x14ac:dyDescent="0.25">
      <c r="A222" s="16" t="s">
        <v>451</v>
      </c>
      <c r="B222" s="16" t="s">
        <v>873</v>
      </c>
      <c r="C222" s="16" t="s">
        <v>681</v>
      </c>
      <c r="D222" s="16" t="s">
        <v>186</v>
      </c>
      <c r="E222" s="16" t="s">
        <v>440</v>
      </c>
      <c r="F222" s="16" t="s">
        <v>682</v>
      </c>
      <c r="G222" s="16" t="s">
        <v>678</v>
      </c>
      <c r="H222" s="16" t="s">
        <v>711</v>
      </c>
      <c r="I222" s="16" t="s">
        <v>992</v>
      </c>
      <c r="J222" s="16" t="s">
        <v>360</v>
      </c>
      <c r="K222" s="16" t="s">
        <v>27</v>
      </c>
      <c r="L222" s="16" t="s">
        <v>717</v>
      </c>
      <c r="M222" s="16" t="s">
        <v>134</v>
      </c>
      <c r="N222" s="16" t="s">
        <v>994</v>
      </c>
      <c r="O222" s="16" t="s">
        <v>714</v>
      </c>
      <c r="P222" s="16" t="s">
        <v>689</v>
      </c>
      <c r="Q222" s="4" t="str">
        <f t="shared" si="29"/>
        <v>10SP_PCEN</v>
      </c>
      <c r="R222" s="5"/>
      <c r="S222" s="5"/>
      <c r="T222" s="5"/>
      <c r="U222" s="5"/>
      <c r="V222" s="5"/>
      <c r="W222" s="5"/>
      <c r="X222" s="5"/>
      <c r="Y222" s="5"/>
      <c r="Z222" s="5"/>
    </row>
    <row r="223" spans="1:26" ht="191.25" x14ac:dyDescent="0.25">
      <c r="A223" s="16" t="s">
        <v>451</v>
      </c>
      <c r="B223" s="16" t="s">
        <v>873</v>
      </c>
      <c r="C223" s="16" t="s">
        <v>681</v>
      </c>
      <c r="D223" s="16" t="s">
        <v>186</v>
      </c>
      <c r="E223" s="16" t="s">
        <v>440</v>
      </c>
      <c r="F223" s="16" t="s">
        <v>682</v>
      </c>
      <c r="G223" s="16" t="s">
        <v>678</v>
      </c>
      <c r="H223" s="16" t="s">
        <v>711</v>
      </c>
      <c r="I223" s="16" t="s">
        <v>992</v>
      </c>
      <c r="J223" s="16" t="s">
        <v>360</v>
      </c>
      <c r="K223" s="16" t="s">
        <v>27</v>
      </c>
      <c r="L223" s="16" t="s">
        <v>718</v>
      </c>
      <c r="M223" s="16" t="s">
        <v>134</v>
      </c>
      <c r="N223" s="16" t="s">
        <v>994</v>
      </c>
      <c r="O223" s="16" t="s">
        <v>714</v>
      </c>
      <c r="P223" s="16" t="s">
        <v>689</v>
      </c>
      <c r="Q223" s="4" t="str">
        <f t="shared" si="29"/>
        <v>10SP_PCEN</v>
      </c>
      <c r="R223" s="5"/>
      <c r="S223" s="5"/>
      <c r="T223" s="5"/>
      <c r="U223" s="5"/>
      <c r="V223" s="5"/>
      <c r="W223" s="5"/>
      <c r="X223" s="5"/>
      <c r="Y223" s="5"/>
      <c r="Z223" s="5"/>
    </row>
    <row r="224" spans="1:26" ht="191.25" x14ac:dyDescent="0.25">
      <c r="A224" s="16" t="s">
        <v>451</v>
      </c>
      <c r="B224" s="16" t="s">
        <v>873</v>
      </c>
      <c r="C224" s="16" t="s">
        <v>681</v>
      </c>
      <c r="D224" s="16" t="s">
        <v>186</v>
      </c>
      <c r="E224" s="16" t="s">
        <v>440</v>
      </c>
      <c r="F224" s="16" t="s">
        <v>682</v>
      </c>
      <c r="G224" s="16" t="s">
        <v>678</v>
      </c>
      <c r="H224" s="16" t="s">
        <v>711</v>
      </c>
      <c r="I224" s="16" t="s">
        <v>992</v>
      </c>
      <c r="J224" s="16" t="s">
        <v>360</v>
      </c>
      <c r="K224" s="16" t="s">
        <v>27</v>
      </c>
      <c r="L224" s="16" t="s">
        <v>719</v>
      </c>
      <c r="M224" s="16" t="s">
        <v>134</v>
      </c>
      <c r="N224" s="16" t="s">
        <v>994</v>
      </c>
      <c r="O224" s="16" t="s">
        <v>714</v>
      </c>
      <c r="P224" s="16" t="s">
        <v>689</v>
      </c>
      <c r="Q224" s="4" t="str">
        <f t="shared" si="29"/>
        <v>10SP_PCEN</v>
      </c>
      <c r="R224" s="5"/>
      <c r="S224" s="5"/>
      <c r="T224" s="5"/>
      <c r="U224" s="5"/>
      <c r="V224" s="5"/>
      <c r="W224" s="5"/>
      <c r="X224" s="5"/>
      <c r="Y224" s="5"/>
      <c r="Z224" s="5"/>
    </row>
    <row r="225" spans="1:26" ht="191.25" x14ac:dyDescent="0.25">
      <c r="A225" s="16" t="s">
        <v>451</v>
      </c>
      <c r="B225" s="16" t="s">
        <v>873</v>
      </c>
      <c r="C225" s="16" t="s">
        <v>681</v>
      </c>
      <c r="D225" s="16" t="s">
        <v>186</v>
      </c>
      <c r="E225" s="16" t="s">
        <v>440</v>
      </c>
      <c r="F225" s="16" t="s">
        <v>682</v>
      </c>
      <c r="G225" s="16" t="s">
        <v>678</v>
      </c>
      <c r="H225" s="16" t="s">
        <v>711</v>
      </c>
      <c r="I225" s="16" t="s">
        <v>992</v>
      </c>
      <c r="J225" s="16" t="s">
        <v>360</v>
      </c>
      <c r="K225" s="16" t="s">
        <v>27</v>
      </c>
      <c r="L225" s="16" t="s">
        <v>720</v>
      </c>
      <c r="M225" s="16" t="s">
        <v>152</v>
      </c>
      <c r="N225" s="16" t="s">
        <v>994</v>
      </c>
      <c r="O225" s="16" t="s">
        <v>714</v>
      </c>
      <c r="P225" s="16" t="s">
        <v>689</v>
      </c>
      <c r="Q225" s="4" t="str">
        <f t="shared" si="29"/>
        <v>10SP_PCEN</v>
      </c>
      <c r="R225" s="5"/>
      <c r="S225" s="5"/>
      <c r="T225" s="5"/>
      <c r="U225" s="5"/>
      <c r="V225" s="5"/>
      <c r="W225" s="5"/>
      <c r="X225" s="5"/>
      <c r="Y225" s="5"/>
      <c r="Z225" s="5"/>
    </row>
    <row r="226" spans="1:26" ht="51" x14ac:dyDescent="0.25">
      <c r="A226" s="16" t="s">
        <v>451</v>
      </c>
      <c r="B226" s="16" t="s">
        <v>873</v>
      </c>
      <c r="C226" s="16" t="s">
        <v>337</v>
      </c>
      <c r="D226" s="16" t="s">
        <v>186</v>
      </c>
      <c r="E226" s="16" t="s">
        <v>338</v>
      </c>
      <c r="F226" s="16" t="s">
        <v>339</v>
      </c>
      <c r="G226" s="16"/>
      <c r="H226" s="16" t="s">
        <v>721</v>
      </c>
      <c r="I226" s="16" t="s">
        <v>722</v>
      </c>
      <c r="J226" s="16" t="s">
        <v>360</v>
      </c>
      <c r="K226" s="16" t="s">
        <v>27</v>
      </c>
      <c r="L226" s="16"/>
      <c r="M226" s="16"/>
      <c r="N226" s="16" t="s">
        <v>721</v>
      </c>
      <c r="O226" s="16" t="s">
        <v>995</v>
      </c>
      <c r="P226" s="16" t="s">
        <v>689</v>
      </c>
      <c r="Q226" s="15" t="str">
        <f>HYPERLINK("https://drive.google.com/open?id=16PGyVshwfo8lp4JOBxtQ9tJvJBpXi2SA","11SP_ERON-ASEO")</f>
        <v>11SP_ERON-ASEO</v>
      </c>
      <c r="R226" s="5"/>
      <c r="S226" s="5"/>
      <c r="T226" s="5"/>
      <c r="U226" s="5"/>
      <c r="V226" s="5"/>
      <c r="W226" s="5"/>
      <c r="X226" s="5"/>
      <c r="Y226" s="5"/>
      <c r="Z226" s="5"/>
    </row>
    <row r="227" spans="1:26" ht="76.5" x14ac:dyDescent="0.25">
      <c r="A227" s="16" t="s">
        <v>451</v>
      </c>
      <c r="B227" s="16" t="s">
        <v>873</v>
      </c>
      <c r="C227" s="16" t="s">
        <v>337</v>
      </c>
      <c r="D227" s="16" t="s">
        <v>186</v>
      </c>
      <c r="E227" s="16" t="s">
        <v>338</v>
      </c>
      <c r="F227" s="16" t="s">
        <v>339</v>
      </c>
      <c r="G227" s="16"/>
      <c r="H227" s="16" t="s">
        <v>996</v>
      </c>
      <c r="I227" s="16" t="s">
        <v>723</v>
      </c>
      <c r="J227" s="16" t="s">
        <v>724</v>
      </c>
      <c r="K227" s="16" t="s">
        <v>27</v>
      </c>
      <c r="L227" s="16" t="s">
        <v>725</v>
      </c>
      <c r="M227" s="16" t="s">
        <v>27</v>
      </c>
      <c r="N227" s="16" t="s">
        <v>726</v>
      </c>
      <c r="O227" s="16" t="s">
        <v>997</v>
      </c>
      <c r="P227" s="16" t="s">
        <v>689</v>
      </c>
      <c r="Q227" s="15" t="str">
        <f>HYPERLINK("https://drive.google.com/open?id=1R6_mTuPbTtWeHwuWcHPPLDfAbZXnham6","12SP_ERON-BAÑOS")</f>
        <v>12SP_ERON-BAÑOS</v>
      </c>
      <c r="R227" s="5"/>
      <c r="S227" s="5"/>
      <c r="T227" s="5"/>
      <c r="U227" s="5"/>
      <c r="V227" s="5"/>
      <c r="W227" s="5"/>
      <c r="X227" s="5"/>
      <c r="Y227" s="5"/>
      <c r="Z227" s="5"/>
    </row>
    <row r="228" spans="1:26" ht="76.5" x14ac:dyDescent="0.25">
      <c r="A228" s="16" t="s">
        <v>451</v>
      </c>
      <c r="B228" s="16" t="s">
        <v>873</v>
      </c>
      <c r="C228" s="16" t="s">
        <v>681</v>
      </c>
      <c r="D228" s="16" t="s">
        <v>186</v>
      </c>
      <c r="E228" s="16" t="s">
        <v>440</v>
      </c>
      <c r="F228" s="16" t="s">
        <v>682</v>
      </c>
      <c r="G228" s="16" t="s">
        <v>678</v>
      </c>
      <c r="H228" s="16" t="s">
        <v>727</v>
      </c>
      <c r="I228" s="16" t="s">
        <v>728</v>
      </c>
      <c r="J228" s="16" t="s">
        <v>360</v>
      </c>
      <c r="K228" s="16" t="s">
        <v>134</v>
      </c>
      <c r="L228" s="16" t="s">
        <v>729</v>
      </c>
      <c r="M228" s="16" t="s">
        <v>442</v>
      </c>
      <c r="N228" s="16" t="s">
        <v>898</v>
      </c>
      <c r="O228" s="16" t="s">
        <v>998</v>
      </c>
      <c r="P228" s="16" t="s">
        <v>689</v>
      </c>
      <c r="Q228" s="4" t="str">
        <f t="shared" ref="Q228:Q230" si="30">HYPERLINK("https://drive.google.com/open?id=1D3iIlsXrOva4JTHETWJZCPAiVEAGNe4Z","13SP_CPAG")</f>
        <v>13SP_CPAG</v>
      </c>
      <c r="R228" s="5"/>
      <c r="S228" s="5"/>
      <c r="T228" s="5"/>
      <c r="U228" s="5"/>
      <c r="V228" s="5"/>
      <c r="W228" s="5"/>
      <c r="X228" s="5"/>
      <c r="Y228" s="5"/>
      <c r="Z228" s="5"/>
    </row>
    <row r="229" spans="1:26" ht="76.5" x14ac:dyDescent="0.25">
      <c r="A229" s="16" t="s">
        <v>451</v>
      </c>
      <c r="B229" s="16" t="s">
        <v>873</v>
      </c>
      <c r="C229" s="16" t="s">
        <v>681</v>
      </c>
      <c r="D229" s="16" t="s">
        <v>186</v>
      </c>
      <c r="E229" s="16" t="s">
        <v>440</v>
      </c>
      <c r="F229" s="16" t="s">
        <v>682</v>
      </c>
      <c r="G229" s="16" t="s">
        <v>678</v>
      </c>
      <c r="H229" s="16" t="s">
        <v>727</v>
      </c>
      <c r="I229" s="16" t="s">
        <v>728</v>
      </c>
      <c r="J229" s="16" t="s">
        <v>360</v>
      </c>
      <c r="K229" s="16" t="s">
        <v>134</v>
      </c>
      <c r="L229" s="16" t="s">
        <v>730</v>
      </c>
      <c r="M229" s="16" t="s">
        <v>152</v>
      </c>
      <c r="N229" s="16" t="s">
        <v>898</v>
      </c>
      <c r="O229" s="16" t="s">
        <v>998</v>
      </c>
      <c r="P229" s="16" t="s">
        <v>689</v>
      </c>
      <c r="Q229" s="4" t="str">
        <f t="shared" si="30"/>
        <v>13SP_CPAG</v>
      </c>
      <c r="R229" s="5"/>
      <c r="S229" s="5"/>
      <c r="T229" s="5"/>
      <c r="U229" s="5"/>
      <c r="V229" s="5"/>
      <c r="W229" s="5"/>
      <c r="X229" s="5"/>
      <c r="Y229" s="5"/>
      <c r="Z229" s="5"/>
    </row>
    <row r="230" spans="1:26" ht="76.5" x14ac:dyDescent="0.25">
      <c r="A230" s="16" t="s">
        <v>451</v>
      </c>
      <c r="B230" s="16" t="s">
        <v>873</v>
      </c>
      <c r="C230" s="16" t="s">
        <v>681</v>
      </c>
      <c r="D230" s="16" t="s">
        <v>186</v>
      </c>
      <c r="E230" s="16" t="s">
        <v>440</v>
      </c>
      <c r="F230" s="16" t="s">
        <v>682</v>
      </c>
      <c r="G230" s="16" t="s">
        <v>678</v>
      </c>
      <c r="H230" s="16" t="s">
        <v>727</v>
      </c>
      <c r="I230" s="16" t="s">
        <v>728</v>
      </c>
      <c r="J230" s="16" t="s">
        <v>360</v>
      </c>
      <c r="K230" s="16" t="s">
        <v>134</v>
      </c>
      <c r="L230" s="16" t="s">
        <v>731</v>
      </c>
      <c r="M230" s="16" t="s">
        <v>134</v>
      </c>
      <c r="N230" s="16" t="s">
        <v>898</v>
      </c>
      <c r="O230" s="16" t="s">
        <v>998</v>
      </c>
      <c r="P230" s="16" t="s">
        <v>689</v>
      </c>
      <c r="Q230" s="4" t="str">
        <f t="shared" si="30"/>
        <v>13SP_CPAG</v>
      </c>
      <c r="R230" s="5"/>
      <c r="S230" s="5"/>
      <c r="T230" s="5"/>
      <c r="U230" s="5"/>
      <c r="V230" s="5"/>
      <c r="W230" s="5"/>
      <c r="X230" s="5"/>
      <c r="Y230" s="5"/>
      <c r="Z230" s="5"/>
    </row>
    <row r="231" spans="1:26" ht="102" x14ac:dyDescent="0.25">
      <c r="A231" s="16" t="s">
        <v>451</v>
      </c>
      <c r="B231" s="16" t="s">
        <v>873</v>
      </c>
      <c r="C231" s="16" t="s">
        <v>681</v>
      </c>
      <c r="D231" s="16" t="s">
        <v>186</v>
      </c>
      <c r="E231" s="16" t="s">
        <v>440</v>
      </c>
      <c r="F231" s="16" t="s">
        <v>682</v>
      </c>
      <c r="G231" s="16" t="s">
        <v>678</v>
      </c>
      <c r="H231" s="16" t="s">
        <v>732</v>
      </c>
      <c r="I231" s="16" t="s">
        <v>733</v>
      </c>
      <c r="J231" s="16" t="s">
        <v>999</v>
      </c>
      <c r="K231" s="16" t="s">
        <v>134</v>
      </c>
      <c r="L231" s="16" t="s">
        <v>693</v>
      </c>
      <c r="M231" s="16" t="s">
        <v>134</v>
      </c>
      <c r="N231" s="16" t="s">
        <v>735</v>
      </c>
      <c r="O231" s="16" t="s">
        <v>695</v>
      </c>
      <c r="P231" s="16" t="s">
        <v>689</v>
      </c>
      <c r="Q231" s="4" t="str">
        <f t="shared" ref="Q231:Q232" si="31">HYPERLINK("https://drive.google.com/open?id=1eGlyRtkLU_hRZhAccPCPHt0OAfkuuTzm","14SP_APEA")</f>
        <v>14SP_APEA</v>
      </c>
      <c r="R231" s="5"/>
      <c r="S231" s="5"/>
      <c r="T231" s="5"/>
      <c r="U231" s="5"/>
      <c r="V231" s="5"/>
      <c r="W231" s="5"/>
      <c r="X231" s="5"/>
      <c r="Y231" s="5"/>
      <c r="Z231" s="5"/>
    </row>
    <row r="232" spans="1:26" ht="102" x14ac:dyDescent="0.25">
      <c r="A232" s="16" t="s">
        <v>451</v>
      </c>
      <c r="B232" s="16" t="s">
        <v>873</v>
      </c>
      <c r="C232" s="16" t="s">
        <v>681</v>
      </c>
      <c r="D232" s="16" t="s">
        <v>186</v>
      </c>
      <c r="E232" s="16" t="s">
        <v>440</v>
      </c>
      <c r="F232" s="16" t="s">
        <v>682</v>
      </c>
      <c r="G232" s="16" t="s">
        <v>678</v>
      </c>
      <c r="H232" s="16" t="s">
        <v>732</v>
      </c>
      <c r="I232" s="16" t="s">
        <v>733</v>
      </c>
      <c r="J232" s="16" t="s">
        <v>999</v>
      </c>
      <c r="K232" s="16" t="s">
        <v>134</v>
      </c>
      <c r="L232" s="16" t="s">
        <v>737</v>
      </c>
      <c r="M232" s="16" t="s">
        <v>134</v>
      </c>
      <c r="N232" s="16" t="s">
        <v>735</v>
      </c>
      <c r="O232" s="16" t="s">
        <v>695</v>
      </c>
      <c r="P232" s="16" t="s">
        <v>689</v>
      </c>
      <c r="Q232" s="4" t="str">
        <f t="shared" si="31"/>
        <v>14SP_APEA</v>
      </c>
      <c r="R232" s="5"/>
      <c r="S232" s="5"/>
      <c r="T232" s="5"/>
      <c r="U232" s="5"/>
      <c r="V232" s="5"/>
      <c r="W232" s="5"/>
      <c r="X232" s="5"/>
      <c r="Y232" s="5"/>
      <c r="Z232" s="5"/>
    </row>
    <row r="233" spans="1:26" ht="102" x14ac:dyDescent="0.25">
      <c r="A233" s="16" t="s">
        <v>451</v>
      </c>
      <c r="B233" s="16" t="s">
        <v>873</v>
      </c>
      <c r="C233" s="16" t="s">
        <v>681</v>
      </c>
      <c r="D233" s="16" t="s">
        <v>186</v>
      </c>
      <c r="E233" s="16" t="s">
        <v>440</v>
      </c>
      <c r="F233" s="16" t="s">
        <v>682</v>
      </c>
      <c r="G233" s="16" t="s">
        <v>678</v>
      </c>
      <c r="H233" s="16" t="s">
        <v>738</v>
      </c>
      <c r="I233" s="16" t="s">
        <v>1000</v>
      </c>
      <c r="J233" s="16" t="s">
        <v>1001</v>
      </c>
      <c r="K233" s="16" t="s">
        <v>134</v>
      </c>
      <c r="L233" s="16" t="s">
        <v>693</v>
      </c>
      <c r="M233" s="16" t="s">
        <v>134</v>
      </c>
      <c r="N233" s="16" t="s">
        <v>741</v>
      </c>
      <c r="O233" s="16" t="s">
        <v>695</v>
      </c>
      <c r="P233" s="16" t="s">
        <v>689</v>
      </c>
      <c r="Q233" s="4" t="str">
        <f>HYPERLINK("https://drive.google.com/open?id=1dsSY7qanfIicJYtMX-ovuRh8UHK8FRwn","15SP_PPLAC")</f>
        <v>15SP_PPLAC</v>
      </c>
      <c r="R233" s="5"/>
      <c r="S233" s="5"/>
      <c r="T233" s="5"/>
      <c r="U233" s="5"/>
      <c r="V233" s="5"/>
      <c r="W233" s="5"/>
      <c r="X233" s="5"/>
      <c r="Y233" s="5"/>
      <c r="Z233" s="5"/>
    </row>
    <row r="234" spans="1:26" ht="76.5" x14ac:dyDescent="0.25">
      <c r="A234" s="16" t="s">
        <v>451</v>
      </c>
      <c r="B234" s="16" t="s">
        <v>873</v>
      </c>
      <c r="C234" s="16" t="s">
        <v>681</v>
      </c>
      <c r="D234" s="16" t="s">
        <v>186</v>
      </c>
      <c r="E234" s="16" t="s">
        <v>440</v>
      </c>
      <c r="F234" s="16" t="s">
        <v>682</v>
      </c>
      <c r="G234" s="16" t="s">
        <v>678</v>
      </c>
      <c r="H234" s="16" t="s">
        <v>1002</v>
      </c>
      <c r="I234" s="16" t="s">
        <v>1003</v>
      </c>
      <c r="J234" s="16" t="s">
        <v>1004</v>
      </c>
      <c r="K234" s="16" t="s">
        <v>161</v>
      </c>
      <c r="L234" s="16"/>
      <c r="M234" s="16"/>
      <c r="N234" s="16" t="s">
        <v>36</v>
      </c>
      <c r="O234" s="16" t="s">
        <v>36</v>
      </c>
      <c r="P234" s="16" t="s">
        <v>744</v>
      </c>
      <c r="Q234" s="16" t="s">
        <v>1015</v>
      </c>
      <c r="R234" s="5"/>
      <c r="S234" s="5"/>
      <c r="T234" s="5"/>
      <c r="U234" s="5"/>
      <c r="V234" s="5"/>
      <c r="W234" s="5"/>
      <c r="X234" s="5"/>
      <c r="Y234" s="5"/>
      <c r="Z234" s="5"/>
    </row>
    <row r="235" spans="1:26" ht="89.25" x14ac:dyDescent="0.25">
      <c r="A235" s="16" t="s">
        <v>451</v>
      </c>
      <c r="B235" s="16" t="s">
        <v>873</v>
      </c>
      <c r="C235" s="16" t="s">
        <v>681</v>
      </c>
      <c r="D235" s="16" t="s">
        <v>186</v>
      </c>
      <c r="E235" s="16" t="s">
        <v>440</v>
      </c>
      <c r="F235" s="16" t="s">
        <v>682</v>
      </c>
      <c r="G235" s="16" t="s">
        <v>678</v>
      </c>
      <c r="H235" s="16" t="s">
        <v>745</v>
      </c>
      <c r="I235" s="16" t="s">
        <v>1005</v>
      </c>
      <c r="J235" s="16" t="s">
        <v>1006</v>
      </c>
      <c r="K235" s="16" t="s">
        <v>161</v>
      </c>
      <c r="L235" s="16"/>
      <c r="M235" s="16"/>
      <c r="N235" s="16" t="s">
        <v>36</v>
      </c>
      <c r="O235" s="16" t="s">
        <v>36</v>
      </c>
      <c r="P235" s="16" t="s">
        <v>747</v>
      </c>
      <c r="Q235" s="16" t="s">
        <v>1015</v>
      </c>
      <c r="R235" s="5"/>
      <c r="S235" s="5"/>
      <c r="T235" s="5"/>
      <c r="U235" s="5"/>
      <c r="V235" s="5"/>
      <c r="W235" s="5"/>
      <c r="X235" s="5"/>
      <c r="Y235" s="5"/>
      <c r="Z235" s="5"/>
    </row>
    <row r="236" spans="1:26" ht="76.5" x14ac:dyDescent="0.25">
      <c r="A236" s="16" t="s">
        <v>451</v>
      </c>
      <c r="B236" s="16" t="s">
        <v>868</v>
      </c>
      <c r="C236" s="16" t="s">
        <v>384</v>
      </c>
      <c r="D236" s="16" t="s">
        <v>385</v>
      </c>
      <c r="E236" s="16" t="s">
        <v>386</v>
      </c>
      <c r="F236" s="16" t="s">
        <v>387</v>
      </c>
      <c r="G236" s="16" t="s">
        <v>388</v>
      </c>
      <c r="H236" s="16" t="s">
        <v>748</v>
      </c>
      <c r="I236" s="16" t="s">
        <v>749</v>
      </c>
      <c r="J236" s="16" t="s">
        <v>750</v>
      </c>
      <c r="K236" s="16" t="s">
        <v>134</v>
      </c>
      <c r="L236" s="16"/>
      <c r="M236" s="16"/>
      <c r="N236" s="16" t="s">
        <v>748</v>
      </c>
      <c r="O236" s="16" t="s">
        <v>751</v>
      </c>
      <c r="P236" s="6"/>
      <c r="Q236" s="17" t="str">
        <f>HYPERLINK("https://drive.google.com/open?id=1pfORmKhOef5mDfZeARS16UdGb0WOGFVN","18SP_PRESVINT")</f>
        <v>18SP_PRESVINT</v>
      </c>
      <c r="R236" s="5"/>
      <c r="S236" s="5"/>
      <c r="T236" s="5"/>
      <c r="U236" s="5"/>
      <c r="V236" s="5"/>
      <c r="W236" s="5"/>
      <c r="X236" s="5"/>
      <c r="Y236" s="5"/>
      <c r="Z236" s="5"/>
    </row>
    <row r="237" spans="1:26" ht="51" x14ac:dyDescent="0.25">
      <c r="A237" s="16" t="s">
        <v>451</v>
      </c>
      <c r="B237" s="16" t="s">
        <v>873</v>
      </c>
      <c r="C237" s="16" t="s">
        <v>681</v>
      </c>
      <c r="D237" s="16" t="s">
        <v>186</v>
      </c>
      <c r="E237" s="16" t="s">
        <v>440</v>
      </c>
      <c r="F237" s="16" t="s">
        <v>682</v>
      </c>
      <c r="G237" s="16" t="s">
        <v>678</v>
      </c>
      <c r="H237" s="16" t="s">
        <v>1007</v>
      </c>
      <c r="I237" s="16" t="s">
        <v>1008</v>
      </c>
      <c r="J237" s="16" t="s">
        <v>1009</v>
      </c>
      <c r="K237" s="16" t="s">
        <v>161</v>
      </c>
      <c r="L237" s="16"/>
      <c r="M237" s="16"/>
      <c r="N237" s="16" t="s">
        <v>36</v>
      </c>
      <c r="O237" s="16" t="s">
        <v>36</v>
      </c>
      <c r="P237" s="16" t="s">
        <v>754</v>
      </c>
      <c r="Q237" s="6" t="s">
        <v>1013</v>
      </c>
      <c r="R237" s="5"/>
      <c r="S237" s="5"/>
      <c r="T237" s="5"/>
      <c r="U237" s="5"/>
      <c r="V237" s="5"/>
      <c r="W237" s="5"/>
      <c r="X237" s="5"/>
      <c r="Y237" s="5"/>
      <c r="Z237" s="5"/>
    </row>
    <row r="238" spans="1:26" ht="76.5" x14ac:dyDescent="0.25">
      <c r="A238" s="16" t="s">
        <v>451</v>
      </c>
      <c r="B238" s="16" t="s">
        <v>873</v>
      </c>
      <c r="C238" s="16" t="s">
        <v>681</v>
      </c>
      <c r="D238" s="16" t="s">
        <v>186</v>
      </c>
      <c r="E238" s="16" t="s">
        <v>440</v>
      </c>
      <c r="F238" s="16" t="s">
        <v>682</v>
      </c>
      <c r="G238" s="16" t="s">
        <v>678</v>
      </c>
      <c r="H238" s="16" t="s">
        <v>755</v>
      </c>
      <c r="I238" s="16" t="s">
        <v>756</v>
      </c>
      <c r="J238" s="16" t="s">
        <v>757</v>
      </c>
      <c r="K238" s="16" t="s">
        <v>134</v>
      </c>
      <c r="L238" s="16" t="s">
        <v>758</v>
      </c>
      <c r="M238" s="16" t="s">
        <v>759</v>
      </c>
      <c r="N238" s="16" t="s">
        <v>755</v>
      </c>
      <c r="O238" s="16" t="s">
        <v>760</v>
      </c>
      <c r="P238" s="16" t="s">
        <v>689</v>
      </c>
      <c r="Q238" s="4" t="str">
        <f t="shared" ref="Q238:Q239" si="32">HYPERLINK("https://drive.google.com/open?id=10Cn-LcKmw88p8UuyirdgFUfE3f52mMt3","17SP_AAUD")</f>
        <v>17SP_AAUD</v>
      </c>
      <c r="R238" s="5"/>
      <c r="S238" s="5"/>
      <c r="T238" s="5"/>
      <c r="U238" s="5"/>
      <c r="V238" s="5"/>
      <c r="W238" s="5"/>
      <c r="X238" s="5"/>
      <c r="Y238" s="5"/>
      <c r="Z238" s="5"/>
    </row>
    <row r="239" spans="1:26" ht="76.5" x14ac:dyDescent="0.25">
      <c r="A239" s="16" t="s">
        <v>451</v>
      </c>
      <c r="B239" s="16" t="s">
        <v>873</v>
      </c>
      <c r="C239" s="16" t="s">
        <v>681</v>
      </c>
      <c r="D239" s="16" t="s">
        <v>186</v>
      </c>
      <c r="E239" s="16" t="s">
        <v>440</v>
      </c>
      <c r="F239" s="16" t="s">
        <v>682</v>
      </c>
      <c r="G239" s="16" t="s">
        <v>678</v>
      </c>
      <c r="H239" s="16" t="s">
        <v>755</v>
      </c>
      <c r="I239" s="16" t="s">
        <v>756</v>
      </c>
      <c r="J239" s="16" t="s">
        <v>757</v>
      </c>
      <c r="K239" s="16" t="s">
        <v>134</v>
      </c>
      <c r="L239" s="16" t="s">
        <v>761</v>
      </c>
      <c r="M239" s="16" t="s">
        <v>152</v>
      </c>
      <c r="N239" s="16" t="s">
        <v>755</v>
      </c>
      <c r="O239" s="16" t="s">
        <v>760</v>
      </c>
      <c r="P239" s="16" t="s">
        <v>689</v>
      </c>
      <c r="Q239" s="4" t="str">
        <f t="shared" si="32"/>
        <v>17SP_AAUD</v>
      </c>
      <c r="R239" s="5"/>
      <c r="S239" s="5"/>
      <c r="T239" s="5"/>
      <c r="U239" s="5"/>
      <c r="V239" s="5"/>
      <c r="W239" s="5"/>
      <c r="X239" s="5"/>
      <c r="Y239" s="5"/>
      <c r="Z239" s="5"/>
    </row>
    <row r="240" spans="1:26" ht="165.75" x14ac:dyDescent="0.25">
      <c r="A240" s="16" t="s">
        <v>451</v>
      </c>
      <c r="B240" s="16" t="s">
        <v>873</v>
      </c>
      <c r="C240" s="16" t="s">
        <v>681</v>
      </c>
      <c r="D240" s="16" t="s">
        <v>186</v>
      </c>
      <c r="E240" s="16" t="s">
        <v>440</v>
      </c>
      <c r="F240" s="16" t="s">
        <v>682</v>
      </c>
      <c r="G240" s="16" t="s">
        <v>678</v>
      </c>
      <c r="H240" s="16" t="s">
        <v>762</v>
      </c>
      <c r="I240" s="16" t="s">
        <v>763</v>
      </c>
      <c r="J240" s="16" t="s">
        <v>764</v>
      </c>
      <c r="K240" s="16" t="s">
        <v>161</v>
      </c>
      <c r="L240" s="16"/>
      <c r="M240" s="16"/>
      <c r="N240" s="16" t="s">
        <v>762</v>
      </c>
      <c r="O240" s="16" t="s">
        <v>765</v>
      </c>
      <c r="P240" s="16" t="s">
        <v>689</v>
      </c>
      <c r="Q240" s="4" t="str">
        <f>HYPERLINK("https://drive.google.com/open?id=1orP96qQtg3pCtinSUQ86NPatU7SGZbgo","16SP_GRPPL")</f>
        <v>16SP_GRPPL</v>
      </c>
      <c r="R240" s="5"/>
      <c r="S240" s="5"/>
      <c r="T240" s="5"/>
      <c r="U240" s="5"/>
      <c r="V240" s="5"/>
      <c r="W240" s="5"/>
      <c r="X240" s="5"/>
      <c r="Y240" s="5"/>
      <c r="Z240" s="5"/>
    </row>
    <row r="241" spans="1:26" ht="63.75" x14ac:dyDescent="0.25">
      <c r="A241" s="16" t="s">
        <v>451</v>
      </c>
      <c r="B241" s="16" t="s">
        <v>184</v>
      </c>
      <c r="C241" s="16" t="s">
        <v>185</v>
      </c>
      <c r="D241" s="16" t="s">
        <v>186</v>
      </c>
      <c r="E241" s="16" t="s">
        <v>187</v>
      </c>
      <c r="F241" s="16" t="s">
        <v>188</v>
      </c>
      <c r="G241" s="16" t="s">
        <v>189</v>
      </c>
      <c r="H241" s="16" t="s">
        <v>766</v>
      </c>
      <c r="I241" s="16" t="s">
        <v>1010</v>
      </c>
      <c r="J241" s="16" t="s">
        <v>360</v>
      </c>
      <c r="K241" s="16" t="s">
        <v>27</v>
      </c>
      <c r="L241" s="16"/>
      <c r="M241" s="16"/>
      <c r="N241" s="16" t="s">
        <v>766</v>
      </c>
      <c r="O241" s="16" t="s">
        <v>768</v>
      </c>
      <c r="P241" s="16" t="s">
        <v>689</v>
      </c>
      <c r="Q241" s="18" t="str">
        <f>HYPERLINK("https://drive.google.com/open?id=1Sbm_GzluG7jAdcrym2zna8Cq88TNe2EH","19SP_RPTD")</f>
        <v>19SP_RPTD</v>
      </c>
      <c r="R241" s="5"/>
      <c r="S241" s="5"/>
      <c r="T241" s="5"/>
      <c r="U241" s="5"/>
      <c r="V241" s="5"/>
      <c r="W241" s="5"/>
      <c r="X241" s="5"/>
      <c r="Y241" s="5"/>
      <c r="Z241" s="5"/>
    </row>
    <row r="242" spans="1:26" ht="76.5" x14ac:dyDescent="0.25">
      <c r="A242" s="16" t="s">
        <v>451</v>
      </c>
      <c r="B242" s="16" t="s">
        <v>868</v>
      </c>
      <c r="C242" s="16" t="s">
        <v>384</v>
      </c>
      <c r="D242" s="16" t="s">
        <v>385</v>
      </c>
      <c r="E242" s="16" t="s">
        <v>386</v>
      </c>
      <c r="F242" s="16" t="s">
        <v>387</v>
      </c>
      <c r="G242" s="16" t="s">
        <v>388</v>
      </c>
      <c r="H242" s="16" t="s">
        <v>769</v>
      </c>
      <c r="I242" s="16" t="s">
        <v>770</v>
      </c>
      <c r="J242" s="16" t="s">
        <v>771</v>
      </c>
      <c r="K242" s="16" t="s">
        <v>161</v>
      </c>
      <c r="L242" s="16"/>
      <c r="M242" s="16"/>
      <c r="N242" s="16" t="s">
        <v>36</v>
      </c>
      <c r="O242" s="16" t="s">
        <v>36</v>
      </c>
      <c r="P242" s="6" t="s">
        <v>1011</v>
      </c>
      <c r="Q242" s="6" t="s">
        <v>1013</v>
      </c>
      <c r="R242" s="5"/>
      <c r="S242" s="5"/>
      <c r="T242" s="5"/>
      <c r="U242" s="5"/>
      <c r="V242" s="5"/>
      <c r="W242" s="5"/>
      <c r="X242" s="5"/>
      <c r="Y242" s="5"/>
      <c r="Z242" s="5"/>
    </row>
    <row r="243" spans="1:26" ht="127.5" x14ac:dyDescent="0.25">
      <c r="A243" s="16" t="s">
        <v>451</v>
      </c>
      <c r="B243" s="16" t="s">
        <v>873</v>
      </c>
      <c r="C243" s="16" t="s">
        <v>337</v>
      </c>
      <c r="D243" s="16" t="s">
        <v>186</v>
      </c>
      <c r="E243" s="16" t="s">
        <v>338</v>
      </c>
      <c r="F243" s="16" t="s">
        <v>339</v>
      </c>
      <c r="G243" s="16"/>
      <c r="H243" s="16" t="s">
        <v>1012</v>
      </c>
      <c r="I243" s="16" t="s">
        <v>772</v>
      </c>
      <c r="J243" s="16" t="s">
        <v>773</v>
      </c>
      <c r="K243" s="16" t="s">
        <v>27</v>
      </c>
      <c r="L243" s="16" t="s">
        <v>774</v>
      </c>
      <c r="M243" s="16" t="s">
        <v>27</v>
      </c>
      <c r="N243" s="16" t="s">
        <v>36</v>
      </c>
      <c r="O243" s="16" t="s">
        <v>36</v>
      </c>
      <c r="P243" s="6"/>
      <c r="Q243" s="6" t="s">
        <v>1014</v>
      </c>
      <c r="R243" s="5"/>
      <c r="S243" s="5"/>
      <c r="T243" s="5"/>
      <c r="U243" s="5"/>
      <c r="V243" s="5"/>
      <c r="W243" s="5"/>
      <c r="X243" s="5"/>
      <c r="Y243" s="5"/>
      <c r="Z243" s="5"/>
    </row>
    <row r="244" spans="1:26" x14ac:dyDescent="0.25">
      <c r="A244" s="19"/>
      <c r="B244" s="19"/>
      <c r="C244" s="19"/>
      <c r="D244" s="19"/>
      <c r="E244" s="19"/>
      <c r="F244" s="19"/>
      <c r="G244" s="19"/>
      <c r="H244" s="19"/>
      <c r="I244" s="19"/>
      <c r="J244" s="19"/>
      <c r="K244" s="19"/>
      <c r="L244" s="19"/>
      <c r="M244" s="19"/>
      <c r="N244" s="19"/>
      <c r="O244" s="19"/>
      <c r="P244" s="20"/>
      <c r="Q244" s="21"/>
      <c r="R244" s="5"/>
      <c r="S244" s="5"/>
      <c r="T244" s="5"/>
      <c r="U244" s="5"/>
      <c r="V244" s="5"/>
      <c r="W244" s="5"/>
      <c r="X244" s="5"/>
      <c r="Y244" s="5"/>
      <c r="Z244" s="5"/>
    </row>
    <row r="245" spans="1:26" x14ac:dyDescent="0.25">
      <c r="A245" s="19"/>
      <c r="B245" s="19"/>
      <c r="C245" s="19"/>
      <c r="D245" s="19"/>
      <c r="E245" s="19"/>
      <c r="F245" s="19"/>
      <c r="G245" s="19"/>
      <c r="H245" s="19"/>
      <c r="I245" s="19"/>
      <c r="J245" s="19"/>
      <c r="K245" s="19"/>
      <c r="L245" s="19"/>
      <c r="M245" s="19"/>
      <c r="N245" s="19"/>
      <c r="O245" s="19"/>
      <c r="P245" s="20"/>
      <c r="Q245" s="21"/>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21"/>
      <c r="Q246" s="21"/>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21"/>
      <c r="Q247" s="21"/>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21"/>
      <c r="Q248" s="21"/>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21"/>
      <c r="Q249" s="21"/>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21"/>
      <c r="Q250" s="21"/>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21"/>
      <c r="Q251" s="21"/>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21"/>
      <c r="Q252" s="21"/>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21"/>
      <c r="Q253" s="21"/>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21"/>
      <c r="Q254" s="21"/>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21"/>
      <c r="Q255" s="21"/>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21"/>
      <c r="Q256" s="21"/>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21"/>
      <c r="Q257" s="21"/>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21"/>
      <c r="Q258" s="21"/>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21"/>
      <c r="Q259" s="21"/>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21"/>
      <c r="Q260" s="21"/>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21"/>
      <c r="Q261" s="21"/>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21"/>
      <c r="Q262" s="21"/>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21"/>
      <c r="Q263" s="21"/>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21"/>
      <c r="Q264" s="21"/>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21"/>
      <c r="Q265" s="21"/>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21"/>
      <c r="Q266" s="21"/>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21"/>
      <c r="Q267" s="21"/>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21"/>
      <c r="Q268" s="21"/>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21"/>
      <c r="Q269" s="21"/>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21"/>
      <c r="Q270" s="21"/>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21"/>
      <c r="Q271" s="21"/>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21"/>
      <c r="Q272" s="21"/>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21"/>
      <c r="Q273" s="21"/>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21"/>
      <c r="Q274" s="21"/>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21"/>
      <c r="Q275" s="21"/>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21"/>
      <c r="Q276" s="21"/>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21"/>
      <c r="Q277" s="21"/>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21"/>
      <c r="Q278" s="21"/>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21"/>
      <c r="Q279" s="21"/>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21"/>
      <c r="Q280" s="21"/>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21"/>
      <c r="Q281" s="21"/>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21"/>
      <c r="Q282" s="21"/>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21"/>
      <c r="Q283" s="21"/>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21"/>
      <c r="Q284" s="21"/>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21"/>
      <c r="Q285" s="21"/>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21"/>
      <c r="Q286" s="21"/>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21"/>
      <c r="Q287" s="21"/>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21"/>
      <c r="Q288" s="21"/>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21"/>
      <c r="Q289" s="21"/>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21"/>
      <c r="Q290" s="21"/>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21"/>
      <c r="Q291" s="21"/>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21"/>
      <c r="Q292" s="21"/>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21"/>
      <c r="Q293" s="21"/>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21"/>
      <c r="Q294" s="21"/>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21"/>
      <c r="Q295" s="21"/>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21"/>
      <c r="Q296" s="21"/>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21"/>
      <c r="Q297" s="21"/>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21"/>
      <c r="Q298" s="21"/>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21"/>
      <c r="Q299" s="21"/>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21"/>
      <c r="Q300" s="21"/>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21"/>
      <c r="Q301" s="21"/>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21"/>
      <c r="Q302" s="21"/>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21"/>
      <c r="Q303" s="21"/>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21"/>
      <c r="Q304" s="21"/>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21"/>
      <c r="Q305" s="21"/>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21"/>
      <c r="Q306" s="21"/>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21"/>
      <c r="Q307" s="21"/>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21"/>
      <c r="Q308" s="21"/>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21"/>
      <c r="Q309" s="21"/>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21"/>
      <c r="Q310" s="21"/>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21"/>
      <c r="Q311" s="21"/>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21"/>
      <c r="Q312" s="21"/>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21"/>
      <c r="Q313" s="21"/>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21"/>
      <c r="Q314" s="21"/>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21"/>
      <c r="Q315" s="21"/>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21"/>
      <c r="Q316" s="21"/>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21"/>
      <c r="Q317" s="21"/>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21"/>
      <c r="Q318" s="21"/>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21"/>
      <c r="Q319" s="21"/>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21"/>
      <c r="Q320" s="21"/>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21"/>
      <c r="Q321" s="21"/>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21"/>
      <c r="Q322" s="21"/>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21"/>
      <c r="Q323" s="21"/>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21"/>
      <c r="Q324" s="21"/>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21"/>
      <c r="Q325" s="21"/>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21"/>
      <c r="Q326" s="21"/>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21"/>
      <c r="Q327" s="21"/>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21"/>
      <c r="Q328" s="21"/>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21"/>
      <c r="Q329" s="21"/>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21"/>
      <c r="Q330" s="21"/>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21"/>
      <c r="Q331" s="21"/>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21"/>
      <c r="Q332" s="21"/>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21"/>
      <c r="Q333" s="21"/>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21"/>
      <c r="Q334" s="21"/>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21"/>
      <c r="Q335" s="21"/>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21"/>
      <c r="Q336" s="21"/>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21"/>
      <c r="Q337" s="21"/>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21"/>
      <c r="Q338" s="21"/>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21"/>
      <c r="Q339" s="21"/>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21"/>
      <c r="Q340" s="21"/>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21"/>
      <c r="Q341" s="21"/>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21"/>
      <c r="Q342" s="21"/>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21"/>
      <c r="Q343" s="21"/>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21"/>
      <c r="Q344" s="21"/>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21"/>
      <c r="Q345" s="21"/>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21"/>
      <c r="Q346" s="21"/>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21"/>
      <c r="Q347" s="21"/>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21"/>
      <c r="Q348" s="21"/>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21"/>
      <c r="Q349" s="21"/>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21"/>
      <c r="Q350" s="21"/>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21"/>
      <c r="Q351" s="21"/>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21"/>
      <c r="Q352" s="21"/>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21"/>
      <c r="Q353" s="21"/>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21"/>
      <c r="Q354" s="21"/>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21"/>
      <c r="Q355" s="21"/>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21"/>
      <c r="Q356" s="21"/>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21"/>
      <c r="Q357" s="21"/>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21"/>
      <c r="Q358" s="21"/>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21"/>
      <c r="Q359" s="21"/>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21"/>
      <c r="Q360" s="21"/>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21"/>
      <c r="Q361" s="21"/>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21"/>
      <c r="Q362" s="21"/>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21"/>
      <c r="Q363" s="21"/>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21"/>
      <c r="Q364" s="21"/>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21"/>
      <c r="Q365" s="21"/>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21"/>
      <c r="Q366" s="21"/>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21"/>
      <c r="Q367" s="21"/>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21"/>
      <c r="Q368" s="21"/>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21"/>
      <c r="Q369" s="21"/>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21"/>
      <c r="Q370" s="21"/>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21"/>
      <c r="Q371" s="21"/>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21"/>
      <c r="Q372" s="21"/>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21"/>
      <c r="Q373" s="21"/>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21"/>
      <c r="Q374" s="21"/>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21"/>
      <c r="Q375" s="21"/>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21"/>
      <c r="Q376" s="21"/>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21"/>
      <c r="Q377" s="21"/>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21"/>
      <c r="Q378" s="21"/>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21"/>
      <c r="Q379" s="21"/>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21"/>
      <c r="Q380" s="21"/>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21"/>
      <c r="Q381" s="21"/>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21"/>
      <c r="Q382" s="21"/>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21"/>
      <c r="Q383" s="21"/>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21"/>
      <c r="Q384" s="21"/>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21"/>
      <c r="Q385" s="21"/>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21"/>
      <c r="Q386" s="21"/>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21"/>
      <c r="Q387" s="21"/>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21"/>
      <c r="Q388" s="21"/>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21"/>
      <c r="Q389" s="21"/>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21"/>
      <c r="Q390" s="21"/>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21"/>
      <c r="Q391" s="21"/>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21"/>
      <c r="Q392" s="21"/>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21"/>
      <c r="Q393" s="21"/>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21"/>
      <c r="Q394" s="21"/>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21"/>
      <c r="Q395" s="21"/>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21"/>
      <c r="Q396" s="21"/>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21"/>
      <c r="Q397" s="21"/>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21"/>
      <c r="Q398" s="21"/>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21"/>
      <c r="Q399" s="21"/>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21"/>
      <c r="Q400" s="21"/>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21"/>
      <c r="Q401" s="21"/>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21"/>
      <c r="Q402" s="21"/>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21"/>
      <c r="Q403" s="21"/>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21"/>
      <c r="Q404" s="21"/>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21"/>
      <c r="Q405" s="21"/>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21"/>
      <c r="Q406" s="21"/>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21"/>
      <c r="Q407" s="21"/>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21"/>
      <c r="Q408" s="21"/>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21"/>
      <c r="Q409" s="21"/>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21"/>
      <c r="Q410" s="21"/>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21"/>
      <c r="Q411" s="21"/>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21"/>
      <c r="Q412" s="21"/>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21"/>
      <c r="Q413" s="21"/>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21"/>
      <c r="Q414" s="21"/>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21"/>
      <c r="Q415" s="21"/>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21"/>
      <c r="Q416" s="21"/>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21"/>
      <c r="Q417" s="21"/>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21"/>
      <c r="Q418" s="21"/>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21"/>
      <c r="Q419" s="21"/>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21"/>
      <c r="Q420" s="21"/>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21"/>
      <c r="Q421" s="21"/>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21"/>
      <c r="Q422" s="21"/>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21"/>
      <c r="Q423" s="21"/>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21"/>
      <c r="Q424" s="21"/>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21"/>
      <c r="Q425" s="21"/>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21"/>
      <c r="Q426" s="21"/>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21"/>
      <c r="Q427" s="21"/>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21"/>
      <c r="Q428" s="21"/>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21"/>
      <c r="Q429" s="21"/>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21"/>
      <c r="Q430" s="21"/>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21"/>
      <c r="Q431" s="21"/>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21"/>
      <c r="Q432" s="21"/>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21"/>
      <c r="Q433" s="21"/>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21"/>
      <c r="Q434" s="21"/>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21"/>
      <c r="Q435" s="21"/>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21"/>
      <c r="Q436" s="21"/>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21"/>
      <c r="Q437" s="21"/>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21"/>
      <c r="Q438" s="21"/>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21"/>
      <c r="Q439" s="21"/>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21"/>
      <c r="Q440" s="21"/>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21"/>
      <c r="Q441" s="21"/>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21"/>
      <c r="Q442" s="21"/>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21"/>
      <c r="Q443" s="21"/>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21"/>
      <c r="Q444" s="21"/>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21"/>
      <c r="Q445" s="21"/>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21"/>
      <c r="Q446" s="21"/>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21"/>
      <c r="Q447" s="21"/>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21"/>
      <c r="Q448" s="21"/>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21"/>
      <c r="Q449" s="21"/>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21"/>
      <c r="Q450" s="21"/>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21"/>
      <c r="Q451" s="21"/>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21"/>
      <c r="Q452" s="21"/>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21"/>
      <c r="Q453" s="21"/>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21"/>
      <c r="Q454" s="21"/>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21"/>
      <c r="Q455" s="21"/>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21"/>
      <c r="Q456" s="21"/>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21"/>
      <c r="Q457" s="21"/>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21"/>
      <c r="Q458" s="21"/>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21"/>
      <c r="Q459" s="21"/>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21"/>
      <c r="Q460" s="21"/>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21"/>
      <c r="Q461" s="21"/>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21"/>
      <c r="Q462" s="21"/>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21"/>
      <c r="Q463" s="21"/>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21"/>
      <c r="Q464" s="21"/>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21"/>
      <c r="Q465" s="21"/>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21"/>
      <c r="Q466" s="21"/>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21"/>
      <c r="Q467" s="21"/>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21"/>
      <c r="Q468" s="21"/>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21"/>
      <c r="Q469" s="21"/>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21"/>
      <c r="Q470" s="21"/>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21"/>
      <c r="Q471" s="21"/>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21"/>
      <c r="Q472" s="21"/>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21"/>
      <c r="Q473" s="21"/>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21"/>
      <c r="Q474" s="21"/>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21"/>
      <c r="Q475" s="21"/>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21"/>
      <c r="Q476" s="21"/>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21"/>
      <c r="Q477" s="21"/>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21"/>
      <c r="Q478" s="21"/>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21"/>
      <c r="Q479" s="21"/>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21"/>
      <c r="Q480" s="21"/>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21"/>
      <c r="Q481" s="21"/>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21"/>
      <c r="Q482" s="21"/>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21"/>
      <c r="Q483" s="21"/>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21"/>
      <c r="Q484" s="21"/>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21"/>
      <c r="Q485" s="21"/>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21"/>
      <c r="Q486" s="21"/>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21"/>
      <c r="Q487" s="21"/>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21"/>
      <c r="Q488" s="21"/>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21"/>
      <c r="Q489" s="21"/>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21"/>
      <c r="Q490" s="21"/>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21"/>
      <c r="Q491" s="21"/>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21"/>
      <c r="Q492" s="21"/>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21"/>
      <c r="Q493" s="21"/>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21"/>
      <c r="Q494" s="21"/>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21"/>
      <c r="Q495" s="21"/>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21"/>
      <c r="Q496" s="21"/>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21"/>
      <c r="Q497" s="21"/>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21"/>
      <c r="Q498" s="21"/>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21"/>
      <c r="Q499" s="21"/>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21"/>
      <c r="Q500" s="21"/>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21"/>
      <c r="Q501" s="21"/>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21"/>
      <c r="Q502" s="21"/>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21"/>
      <c r="Q503" s="21"/>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21"/>
      <c r="Q504" s="21"/>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21"/>
      <c r="Q505" s="21"/>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21"/>
      <c r="Q506" s="21"/>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21"/>
      <c r="Q507" s="21"/>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21"/>
      <c r="Q508" s="21"/>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21"/>
      <c r="Q509" s="21"/>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21"/>
      <c r="Q510" s="21"/>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21"/>
      <c r="Q511" s="21"/>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21"/>
      <c r="Q512" s="21"/>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21"/>
      <c r="Q513" s="21"/>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21"/>
      <c r="Q514" s="21"/>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21"/>
      <c r="Q515" s="21"/>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21"/>
      <c r="Q516" s="21"/>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21"/>
      <c r="Q517" s="21"/>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21"/>
      <c r="Q518" s="21"/>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21"/>
      <c r="Q519" s="21"/>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21"/>
      <c r="Q520" s="21"/>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21"/>
      <c r="Q521" s="21"/>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21"/>
      <c r="Q522" s="21"/>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21"/>
      <c r="Q523" s="21"/>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21"/>
      <c r="Q524" s="21"/>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21"/>
      <c r="Q525" s="21"/>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21"/>
      <c r="Q526" s="21"/>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21"/>
      <c r="Q527" s="21"/>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21"/>
      <c r="Q528" s="21"/>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21"/>
      <c r="Q529" s="21"/>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21"/>
      <c r="Q530" s="21"/>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21"/>
      <c r="Q531" s="21"/>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21"/>
      <c r="Q532" s="21"/>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21"/>
      <c r="Q533" s="21"/>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21"/>
      <c r="Q534" s="21"/>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21"/>
      <c r="Q535" s="21"/>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21"/>
      <c r="Q536" s="21"/>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21"/>
      <c r="Q537" s="21"/>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21"/>
      <c r="Q538" s="21"/>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21"/>
      <c r="Q539" s="21"/>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21"/>
      <c r="Q540" s="21"/>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21"/>
      <c r="Q541" s="21"/>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21"/>
      <c r="Q542" s="21"/>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21"/>
      <c r="Q543" s="21"/>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21"/>
      <c r="Q544" s="21"/>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21"/>
      <c r="Q545" s="21"/>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21"/>
      <c r="Q546" s="21"/>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21"/>
      <c r="Q547" s="21"/>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21"/>
      <c r="Q548" s="21"/>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21"/>
      <c r="Q549" s="21"/>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21"/>
      <c r="Q550" s="21"/>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21"/>
      <c r="Q551" s="21"/>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21"/>
      <c r="Q552" s="21"/>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21"/>
      <c r="Q553" s="21"/>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21"/>
      <c r="Q554" s="21"/>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21"/>
      <c r="Q555" s="21"/>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21"/>
      <c r="Q556" s="21"/>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21"/>
      <c r="Q557" s="21"/>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21"/>
      <c r="Q558" s="21"/>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21"/>
      <c r="Q559" s="21"/>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21"/>
      <c r="Q560" s="21"/>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21"/>
      <c r="Q561" s="21"/>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21"/>
      <c r="Q562" s="21"/>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21"/>
      <c r="Q563" s="21"/>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21"/>
      <c r="Q564" s="21"/>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21"/>
      <c r="Q565" s="21"/>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21"/>
      <c r="Q566" s="21"/>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21"/>
      <c r="Q567" s="21"/>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21"/>
      <c r="Q568" s="21"/>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21"/>
      <c r="Q569" s="21"/>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21"/>
      <c r="Q570" s="21"/>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21"/>
      <c r="Q571" s="21"/>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21"/>
      <c r="Q572" s="21"/>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21"/>
      <c r="Q573" s="21"/>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21"/>
      <c r="Q574" s="21"/>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21"/>
      <c r="Q575" s="21"/>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21"/>
      <c r="Q576" s="21"/>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21"/>
      <c r="Q577" s="21"/>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21"/>
      <c r="Q578" s="21"/>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21"/>
      <c r="Q579" s="21"/>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21"/>
      <c r="Q580" s="21"/>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21"/>
      <c r="Q581" s="21"/>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21"/>
      <c r="Q582" s="21"/>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21"/>
      <c r="Q583" s="21"/>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21"/>
      <c r="Q584" s="21"/>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21"/>
      <c r="Q585" s="21"/>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21"/>
      <c r="Q586" s="21"/>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21"/>
      <c r="Q587" s="21"/>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21"/>
      <c r="Q588" s="21"/>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21"/>
      <c r="Q589" s="21"/>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21"/>
      <c r="Q590" s="21"/>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21"/>
      <c r="Q591" s="21"/>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21"/>
      <c r="Q592" s="21"/>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21"/>
      <c r="Q593" s="21"/>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21"/>
      <c r="Q594" s="21"/>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21"/>
      <c r="Q595" s="21"/>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21"/>
      <c r="Q596" s="21"/>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21"/>
      <c r="Q597" s="21"/>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21"/>
      <c r="Q598" s="21"/>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21"/>
      <c r="Q599" s="21"/>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21"/>
      <c r="Q600" s="21"/>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21"/>
      <c r="Q601" s="21"/>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21"/>
      <c r="Q602" s="21"/>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21"/>
      <c r="Q603" s="21"/>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21"/>
      <c r="Q604" s="21"/>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21"/>
      <c r="Q605" s="21"/>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21"/>
      <c r="Q606" s="21"/>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21"/>
      <c r="Q607" s="21"/>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21"/>
      <c r="Q608" s="21"/>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21"/>
      <c r="Q609" s="21"/>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21"/>
      <c r="Q610" s="21"/>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21"/>
      <c r="Q611" s="21"/>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21"/>
      <c r="Q612" s="21"/>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21"/>
      <c r="Q613" s="21"/>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21"/>
      <c r="Q614" s="21"/>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21"/>
      <c r="Q615" s="21"/>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21"/>
      <c r="Q616" s="21"/>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21"/>
      <c r="Q617" s="21"/>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21"/>
      <c r="Q618" s="21"/>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21"/>
      <c r="Q619" s="21"/>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21"/>
      <c r="Q620" s="21"/>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21"/>
      <c r="Q621" s="21"/>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21"/>
      <c r="Q622" s="21"/>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21"/>
      <c r="Q623" s="21"/>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21"/>
      <c r="Q624" s="21"/>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21"/>
      <c r="Q625" s="21"/>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21"/>
      <c r="Q626" s="21"/>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21"/>
      <c r="Q627" s="21"/>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21"/>
      <c r="Q628" s="21"/>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21"/>
      <c r="Q629" s="21"/>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21"/>
      <c r="Q630" s="21"/>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21"/>
      <c r="Q631" s="21"/>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21"/>
      <c r="Q632" s="21"/>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21"/>
      <c r="Q633" s="21"/>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21"/>
      <c r="Q634" s="21"/>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21"/>
      <c r="Q635" s="21"/>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21"/>
      <c r="Q636" s="21"/>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21"/>
      <c r="Q637" s="21"/>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21"/>
      <c r="Q638" s="21"/>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21"/>
      <c r="Q639" s="21"/>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21"/>
      <c r="Q640" s="21"/>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21"/>
      <c r="Q641" s="21"/>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21"/>
      <c r="Q642" s="21"/>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21"/>
      <c r="Q643" s="21"/>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21"/>
      <c r="Q644" s="21"/>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21"/>
      <c r="Q645" s="21"/>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21"/>
      <c r="Q646" s="21"/>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21"/>
      <c r="Q647" s="21"/>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21"/>
      <c r="Q648" s="21"/>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21"/>
      <c r="Q649" s="21"/>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21"/>
      <c r="Q650" s="21"/>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21"/>
      <c r="Q651" s="21"/>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21"/>
      <c r="Q652" s="21"/>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21"/>
      <c r="Q653" s="21"/>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21"/>
      <c r="Q654" s="21"/>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21"/>
      <c r="Q655" s="21"/>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21"/>
      <c r="Q656" s="21"/>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21"/>
      <c r="Q657" s="21"/>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21"/>
      <c r="Q658" s="21"/>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21"/>
      <c r="Q659" s="21"/>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21"/>
      <c r="Q660" s="21"/>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21"/>
      <c r="Q661" s="21"/>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21"/>
      <c r="Q662" s="21"/>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21"/>
      <c r="Q663" s="21"/>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21"/>
      <c r="Q664" s="21"/>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21"/>
      <c r="Q665" s="21"/>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21"/>
      <c r="Q666" s="21"/>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21"/>
      <c r="Q667" s="21"/>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21"/>
      <c r="Q668" s="21"/>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21"/>
      <c r="Q669" s="21"/>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21"/>
      <c r="Q670" s="21"/>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21"/>
      <c r="Q671" s="21"/>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21"/>
      <c r="Q672" s="21"/>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21"/>
      <c r="Q673" s="21"/>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21"/>
      <c r="Q674" s="21"/>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21"/>
      <c r="Q675" s="21"/>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21"/>
      <c r="Q676" s="21"/>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21"/>
      <c r="Q677" s="21"/>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21"/>
      <c r="Q678" s="21"/>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21"/>
      <c r="Q679" s="21"/>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21"/>
      <c r="Q680" s="21"/>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21"/>
      <c r="Q681" s="21"/>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21"/>
      <c r="Q682" s="21"/>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21"/>
      <c r="Q683" s="21"/>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21"/>
      <c r="Q684" s="21"/>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21"/>
      <c r="Q685" s="21"/>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21"/>
      <c r="Q686" s="21"/>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21"/>
      <c r="Q687" s="21"/>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21"/>
      <c r="Q688" s="21"/>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21"/>
      <c r="Q689" s="21"/>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21"/>
      <c r="Q690" s="21"/>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21"/>
      <c r="Q691" s="21"/>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21"/>
      <c r="Q692" s="21"/>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21"/>
      <c r="Q693" s="21"/>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21"/>
      <c r="Q694" s="21"/>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21"/>
      <c r="Q695" s="21"/>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21"/>
      <c r="Q696" s="21"/>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21"/>
      <c r="Q697" s="21"/>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21"/>
      <c r="Q698" s="21"/>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21"/>
      <c r="Q699" s="21"/>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21"/>
      <c r="Q700" s="21"/>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21"/>
      <c r="Q701" s="21"/>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21"/>
      <c r="Q702" s="21"/>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21"/>
      <c r="Q703" s="21"/>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21"/>
      <c r="Q704" s="21"/>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21"/>
      <c r="Q705" s="21"/>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21"/>
      <c r="Q706" s="21"/>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21"/>
      <c r="Q707" s="21"/>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21"/>
      <c r="Q708" s="21"/>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21"/>
      <c r="Q709" s="21"/>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21"/>
      <c r="Q710" s="21"/>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21"/>
      <c r="Q711" s="21"/>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21"/>
      <c r="Q712" s="21"/>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21"/>
      <c r="Q713" s="21"/>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21"/>
      <c r="Q714" s="21"/>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21"/>
      <c r="Q715" s="21"/>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21"/>
      <c r="Q716" s="21"/>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21"/>
      <c r="Q717" s="21"/>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21"/>
      <c r="Q718" s="21"/>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21"/>
      <c r="Q719" s="21"/>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21"/>
      <c r="Q720" s="21"/>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21"/>
      <c r="Q721" s="21"/>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21"/>
      <c r="Q722" s="21"/>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21"/>
      <c r="Q723" s="21"/>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21"/>
      <c r="Q724" s="21"/>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21"/>
      <c r="Q725" s="21"/>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21"/>
      <c r="Q726" s="21"/>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21"/>
      <c r="Q727" s="21"/>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21"/>
      <c r="Q728" s="21"/>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21"/>
      <c r="Q729" s="21"/>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21"/>
      <c r="Q730" s="21"/>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21"/>
      <c r="Q731" s="21"/>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21"/>
      <c r="Q732" s="21"/>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21"/>
      <c r="Q733" s="21"/>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21"/>
      <c r="Q734" s="21"/>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21"/>
      <c r="Q735" s="21"/>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21"/>
      <c r="Q736" s="21"/>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21"/>
      <c r="Q737" s="21"/>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21"/>
      <c r="Q738" s="21"/>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21"/>
      <c r="Q739" s="21"/>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21"/>
      <c r="Q740" s="21"/>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21"/>
      <c r="Q741" s="21"/>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21"/>
      <c r="Q742" s="21"/>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21"/>
      <c r="Q743" s="21"/>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21"/>
      <c r="Q744" s="21"/>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21"/>
      <c r="Q745" s="21"/>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21"/>
      <c r="Q746" s="21"/>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21"/>
      <c r="Q747" s="21"/>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21"/>
      <c r="Q748" s="21"/>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21"/>
      <c r="Q749" s="21"/>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21"/>
      <c r="Q750" s="21"/>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21"/>
      <c r="Q751" s="21"/>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21"/>
      <c r="Q752" s="21"/>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21"/>
      <c r="Q753" s="21"/>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21"/>
      <c r="Q754" s="21"/>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21"/>
      <c r="Q755" s="21"/>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21"/>
      <c r="Q756" s="21"/>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21"/>
      <c r="Q757" s="21"/>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21"/>
      <c r="Q758" s="21"/>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21"/>
      <c r="Q759" s="21"/>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21"/>
      <c r="Q760" s="21"/>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21"/>
      <c r="Q761" s="21"/>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21"/>
      <c r="Q762" s="21"/>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21"/>
      <c r="Q763" s="21"/>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21"/>
      <c r="Q764" s="21"/>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21"/>
      <c r="Q765" s="21"/>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21"/>
      <c r="Q766" s="21"/>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21"/>
      <c r="Q767" s="21"/>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21"/>
      <c r="Q768" s="21"/>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21"/>
      <c r="Q769" s="21"/>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21"/>
      <c r="Q770" s="21"/>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21"/>
      <c r="Q771" s="21"/>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21"/>
      <c r="Q772" s="21"/>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21"/>
      <c r="Q773" s="21"/>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21"/>
      <c r="Q774" s="21"/>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21"/>
      <c r="Q775" s="21"/>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21"/>
      <c r="Q776" s="21"/>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21"/>
      <c r="Q777" s="21"/>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21"/>
      <c r="Q778" s="21"/>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21"/>
      <c r="Q779" s="21"/>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21"/>
      <c r="Q780" s="21"/>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21"/>
      <c r="Q781" s="21"/>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21"/>
      <c r="Q782" s="21"/>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21"/>
      <c r="Q783" s="21"/>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21"/>
      <c r="Q784" s="21"/>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21"/>
      <c r="Q785" s="21"/>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21"/>
      <c r="Q786" s="21"/>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21"/>
      <c r="Q787" s="21"/>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21"/>
      <c r="Q788" s="21"/>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21"/>
      <c r="Q789" s="21"/>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21"/>
      <c r="Q790" s="21"/>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21"/>
      <c r="Q791" s="21"/>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21"/>
      <c r="Q792" s="21"/>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21"/>
      <c r="Q793" s="21"/>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21"/>
      <c r="Q794" s="21"/>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21"/>
      <c r="Q795" s="21"/>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21"/>
      <c r="Q796" s="21"/>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21"/>
      <c r="Q797" s="21"/>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21"/>
      <c r="Q798" s="21"/>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21"/>
      <c r="Q799" s="21"/>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21"/>
      <c r="Q800" s="21"/>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21"/>
      <c r="Q801" s="21"/>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21"/>
      <c r="Q802" s="21"/>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21"/>
      <c r="Q803" s="21"/>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21"/>
      <c r="Q804" s="21"/>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21"/>
      <c r="Q805" s="21"/>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21"/>
      <c r="Q806" s="21"/>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21"/>
      <c r="Q807" s="21"/>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21"/>
      <c r="Q808" s="21"/>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21"/>
      <c r="Q809" s="21"/>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21"/>
      <c r="Q810" s="21"/>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21"/>
      <c r="Q811" s="21"/>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21"/>
      <c r="Q812" s="21"/>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21"/>
      <c r="Q813" s="21"/>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21"/>
      <c r="Q814" s="21"/>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21"/>
      <c r="Q815" s="21"/>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21"/>
      <c r="Q816" s="21"/>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21"/>
      <c r="Q817" s="21"/>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21"/>
      <c r="Q818" s="21"/>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21"/>
      <c r="Q819" s="21"/>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21"/>
      <c r="Q820" s="21"/>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21"/>
      <c r="Q821" s="21"/>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21"/>
      <c r="Q822" s="21"/>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21"/>
      <c r="Q823" s="21"/>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21"/>
      <c r="Q824" s="21"/>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21"/>
      <c r="Q825" s="21"/>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21"/>
      <c r="Q826" s="21"/>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21"/>
      <c r="Q827" s="21"/>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21"/>
      <c r="Q828" s="21"/>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21"/>
      <c r="Q829" s="21"/>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21"/>
      <c r="Q830" s="21"/>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21"/>
      <c r="Q831" s="21"/>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21"/>
      <c r="Q832" s="21"/>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21"/>
      <c r="Q833" s="21"/>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21"/>
      <c r="Q834" s="21"/>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21"/>
      <c r="Q835" s="21"/>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21"/>
      <c r="Q836" s="21"/>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21"/>
      <c r="Q837" s="21"/>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21"/>
      <c r="Q838" s="21"/>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21"/>
      <c r="Q839" s="21"/>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21"/>
      <c r="Q840" s="21"/>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21"/>
      <c r="Q841" s="21"/>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21"/>
      <c r="Q842" s="21"/>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21"/>
      <c r="Q843" s="21"/>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21"/>
      <c r="Q844" s="21"/>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21"/>
      <c r="Q845" s="21"/>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21"/>
      <c r="Q846" s="21"/>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21"/>
      <c r="Q847" s="21"/>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21"/>
      <c r="Q848" s="21"/>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21"/>
      <c r="Q849" s="21"/>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21"/>
      <c r="Q850" s="21"/>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21"/>
      <c r="Q851" s="21"/>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21"/>
      <c r="Q852" s="21"/>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21"/>
      <c r="Q853" s="21"/>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21"/>
      <c r="Q854" s="21"/>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21"/>
      <c r="Q855" s="21"/>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21"/>
      <c r="Q856" s="21"/>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21"/>
      <c r="Q857" s="21"/>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21"/>
      <c r="Q858" s="21"/>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21"/>
      <c r="Q859" s="21"/>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21"/>
      <c r="Q860" s="21"/>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21"/>
      <c r="Q861" s="21"/>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21"/>
      <c r="Q862" s="21"/>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21"/>
      <c r="Q863" s="21"/>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21"/>
      <c r="Q864" s="21"/>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21"/>
      <c r="Q865" s="21"/>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21"/>
      <c r="Q866" s="21"/>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21"/>
      <c r="Q867" s="21"/>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21"/>
      <c r="Q868" s="21"/>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21"/>
      <c r="Q869" s="21"/>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21"/>
      <c r="Q870" s="21"/>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21"/>
      <c r="Q871" s="21"/>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21"/>
      <c r="Q872" s="21"/>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21"/>
      <c r="Q873" s="21"/>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21"/>
      <c r="Q874" s="21"/>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21"/>
      <c r="Q875" s="21"/>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21"/>
      <c r="Q876" s="21"/>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21"/>
      <c r="Q877" s="21"/>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21"/>
      <c r="Q878" s="21"/>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21"/>
      <c r="Q879" s="21"/>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21"/>
      <c r="Q880" s="21"/>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21"/>
      <c r="Q881" s="21"/>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21"/>
      <c r="Q882" s="21"/>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21"/>
      <c r="Q883" s="21"/>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21"/>
      <c r="Q884" s="21"/>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21"/>
      <c r="Q885" s="21"/>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21"/>
      <c r="Q886" s="21"/>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21"/>
      <c r="Q887" s="21"/>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21"/>
      <c r="Q888" s="21"/>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21"/>
      <c r="Q889" s="21"/>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21"/>
      <c r="Q890" s="21"/>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21"/>
      <c r="Q891" s="21"/>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21"/>
      <c r="Q892" s="21"/>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21"/>
      <c r="Q893" s="21"/>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21"/>
      <c r="Q894" s="21"/>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21"/>
      <c r="Q895" s="21"/>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21"/>
      <c r="Q896" s="21"/>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21"/>
      <c r="Q897" s="21"/>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21"/>
      <c r="Q898" s="21"/>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21"/>
      <c r="Q899" s="21"/>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21"/>
      <c r="Q900" s="21"/>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21"/>
      <c r="Q901" s="21"/>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21"/>
      <c r="Q902" s="21"/>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21"/>
      <c r="Q903" s="21"/>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21"/>
      <c r="Q904" s="21"/>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21"/>
      <c r="Q905" s="21"/>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21"/>
      <c r="Q906" s="21"/>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21"/>
      <c r="Q907" s="21"/>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21"/>
      <c r="Q908" s="21"/>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21"/>
      <c r="Q909" s="21"/>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21"/>
      <c r="Q910" s="21"/>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21"/>
      <c r="Q911" s="21"/>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21"/>
      <c r="Q912" s="21"/>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21"/>
      <c r="Q913" s="21"/>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21"/>
      <c r="Q914" s="21"/>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21"/>
      <c r="Q915" s="21"/>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21"/>
      <c r="Q916" s="21"/>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21"/>
      <c r="Q917" s="21"/>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21"/>
      <c r="Q918" s="21"/>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21"/>
      <c r="Q919" s="21"/>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21"/>
      <c r="Q920" s="21"/>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21"/>
      <c r="Q921" s="21"/>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21"/>
      <c r="Q922" s="21"/>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21"/>
      <c r="Q923" s="21"/>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21"/>
      <c r="Q924" s="21"/>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21"/>
      <c r="Q925" s="21"/>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21"/>
      <c r="Q926" s="21"/>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21"/>
      <c r="Q927" s="21"/>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21"/>
      <c r="Q928" s="21"/>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21"/>
      <c r="Q929" s="21"/>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21"/>
      <c r="Q930" s="21"/>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21"/>
      <c r="Q931" s="21"/>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21"/>
      <c r="Q932" s="21"/>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21"/>
      <c r="Q933" s="21"/>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21"/>
      <c r="Q934" s="21"/>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21"/>
      <c r="Q935" s="21"/>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21"/>
      <c r="Q936" s="21"/>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21"/>
      <c r="Q937" s="21"/>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21"/>
      <c r="Q938" s="21"/>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21"/>
      <c r="Q939" s="21"/>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21"/>
      <c r="Q940" s="21"/>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21"/>
      <c r="Q941" s="21"/>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21"/>
      <c r="Q942" s="21"/>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21"/>
      <c r="Q943" s="21"/>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21"/>
      <c r="Q944" s="21"/>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21"/>
      <c r="Q945" s="21"/>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21"/>
      <c r="Q946" s="21"/>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21"/>
      <c r="Q947" s="21"/>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21"/>
      <c r="Q948" s="21"/>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21"/>
      <c r="Q949" s="21"/>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21"/>
      <c r="Q950" s="21"/>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21"/>
      <c r="Q951" s="21"/>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21"/>
      <c r="Q952" s="21"/>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21"/>
      <c r="Q953" s="21"/>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21"/>
      <c r="Q954" s="21"/>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21"/>
      <c r="Q955" s="21"/>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21"/>
      <c r="Q956" s="21"/>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21"/>
      <c r="Q957" s="21"/>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21"/>
      <c r="Q958" s="21"/>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21"/>
      <c r="Q959" s="21"/>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21"/>
      <c r="Q960" s="21"/>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21"/>
      <c r="Q961" s="21"/>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21"/>
      <c r="Q962" s="21"/>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21"/>
      <c r="Q963" s="21"/>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21"/>
      <c r="Q964" s="21"/>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21"/>
      <c r="Q965" s="21"/>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21"/>
      <c r="Q966" s="21"/>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21"/>
      <c r="Q967" s="21"/>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21"/>
      <c r="Q968" s="21"/>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21"/>
      <c r="Q969" s="21"/>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21"/>
      <c r="Q970" s="21"/>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21"/>
      <c r="Q971" s="21"/>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21"/>
      <c r="Q972" s="21"/>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21"/>
      <c r="Q973" s="21"/>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21"/>
      <c r="Q974" s="21"/>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21"/>
      <c r="Q975" s="21"/>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21"/>
      <c r="Q976" s="21"/>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21"/>
      <c r="Q977" s="21"/>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21"/>
      <c r="Q978" s="21"/>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21"/>
      <c r="Q979" s="21"/>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21"/>
      <c r="Q980" s="21"/>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21"/>
      <c r="Q981" s="21"/>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21"/>
      <c r="Q982" s="21"/>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21"/>
      <c r="Q983" s="21"/>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21"/>
      <c r="Q984" s="21"/>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21"/>
      <c r="Q985" s="21"/>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21"/>
      <c r="Q986" s="21"/>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21"/>
      <c r="Q987" s="21"/>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21"/>
      <c r="Q988" s="21"/>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21"/>
      <c r="Q989" s="21"/>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21"/>
      <c r="Q990" s="21"/>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21"/>
      <c r="Q991" s="21"/>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21"/>
      <c r="Q992" s="21"/>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21"/>
      <c r="Q993" s="21"/>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21"/>
      <c r="Q994" s="21"/>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21"/>
      <c r="Q995" s="21"/>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21"/>
      <c r="Q996" s="21"/>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21"/>
      <c r="Q997" s="21"/>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21"/>
      <c r="Q998" s="21"/>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21"/>
      <c r="Q999" s="21"/>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21"/>
      <c r="Q1000" s="21"/>
      <c r="R1000" s="5"/>
      <c r="S1000" s="5"/>
      <c r="T1000" s="5"/>
      <c r="U1000" s="5"/>
      <c r="V1000" s="5"/>
      <c r="W1000" s="5"/>
      <c r="X1000" s="5"/>
      <c r="Y1000" s="5"/>
      <c r="Z1000" s="5"/>
    </row>
  </sheetData>
  <autoFilter ref="A1:Q243" xr:uid="{00000000-0009-0000-0000-000002000000}"/>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1.25" defaultRowHeight="15" customHeight="1" x14ac:dyDescent="0.25"/>
  <cols>
    <col min="1" max="26" width="11" customWidth="1"/>
  </cols>
  <sheetData>
    <row r="1" spans="1:26" ht="15.75" customHeigh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ht="15.75" customHeigh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row>
    <row r="3" spans="1:26" ht="15.75" customHeight="1" x14ac:dyDescent="0.25">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x14ac:dyDescent="0.25">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x14ac:dyDescent="0.25">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5.7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x14ac:dyDescent="0.25">
      <c r="A7" s="22"/>
      <c r="B7" s="22"/>
      <c r="C7" s="22"/>
      <c r="D7" s="22"/>
      <c r="E7" s="22"/>
      <c r="F7" s="22"/>
      <c r="G7" s="22"/>
      <c r="H7" s="22"/>
      <c r="I7" s="22"/>
      <c r="J7" s="22"/>
      <c r="K7" s="22"/>
      <c r="L7" s="22"/>
      <c r="M7" s="22"/>
      <c r="N7" s="22"/>
      <c r="P7" s="22"/>
      <c r="Q7" s="22"/>
      <c r="R7" s="22"/>
      <c r="S7" s="22"/>
      <c r="T7" s="22"/>
      <c r="U7" s="22"/>
      <c r="V7" s="22"/>
      <c r="W7" s="22"/>
      <c r="X7" s="22"/>
      <c r="Y7" s="22"/>
      <c r="Z7" s="22"/>
    </row>
    <row r="8" spans="1:26" ht="15.75"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ht="15.75" customHeight="1" x14ac:dyDescent="0.25">
      <c r="A9" s="22"/>
      <c r="B9" s="22"/>
      <c r="C9" s="23" t="e">
        <f>+GETPIVOTDATA("[Measures].[Recuento distinto de COMPONENTES MÍNIMOS A GARANTIZAR A LA POBLACIÓN PRIVADA DE LA LIBERTAD]",Dinamicas!$L$16)</f>
        <v>#REF!</v>
      </c>
      <c r="D9" s="29" t="e">
        <f>+GETPIVOTDATA("[Measures].[Recuento distinto de PROBLEMA ESTRUCTURAL]",Dinamicas!$L$21)</f>
        <v>#REF!</v>
      </c>
      <c r="E9" s="30"/>
      <c r="F9" s="24" t="e">
        <f>+GETPIVOTDATA("[Measures].[Recuento distinto de FALLAS EXISTENTES]",Dinamicas!$L$27)</f>
        <v>#REF!</v>
      </c>
      <c r="G9" s="22"/>
      <c r="H9" s="24" t="e">
        <f>+GETPIVOTDATA("[Measures].[Recuento distinto de DERECHO A GARANTIZAR]",Dinamicas!$L$31)</f>
        <v>#REF!</v>
      </c>
      <c r="I9" s="25" t="e">
        <f>+GETPIVOTDATA("[Measures].[Recuento distinto de RESULTADO  ESTADO DESEADO]",Dinamicas!$L$37)</f>
        <v>#REF!</v>
      </c>
      <c r="J9" s="22"/>
      <c r="K9" s="24" t="e">
        <f>+GETPIVOTDATA("[Measures].[Recuento distinto de ESTANDAR (MINIMO CONSTITUCIONALMENTE ASEGURABLE)]",Dinamicas!$L$3)</f>
        <v>#REF!</v>
      </c>
      <c r="L9" s="24"/>
      <c r="M9" s="23" t="e">
        <f>+GETPIVOTDATA("[Measures].[Recuento distinto de TAREA]",Dinamicas!$L$9)</f>
        <v>#REF!</v>
      </c>
      <c r="N9" s="22"/>
      <c r="O9" s="22"/>
      <c r="P9" s="22"/>
      <c r="Q9" s="22"/>
      <c r="R9" s="22"/>
      <c r="S9" s="22"/>
      <c r="T9" s="22"/>
      <c r="U9" s="22"/>
      <c r="V9" s="22"/>
      <c r="W9" s="22"/>
      <c r="X9" s="22"/>
      <c r="Y9" s="22"/>
      <c r="Z9" s="22"/>
    </row>
    <row r="10" spans="1:26" ht="15.75" customHeight="1"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x14ac:dyDescent="0.25">
      <c r="A11" s="22"/>
      <c r="B11" s="22"/>
      <c r="C11" s="22"/>
      <c r="D11" s="22"/>
      <c r="E11" s="22"/>
      <c r="F11" s="22"/>
      <c r="G11" s="22"/>
      <c r="H11" s="22"/>
      <c r="I11" s="22"/>
      <c r="J11" s="22"/>
      <c r="K11" s="22"/>
      <c r="L11" s="22"/>
      <c r="M11" s="22"/>
      <c r="N11" s="22"/>
      <c r="O11" s="22"/>
      <c r="Q11" s="22"/>
      <c r="R11" s="22"/>
      <c r="S11" s="22"/>
      <c r="T11" s="22"/>
      <c r="U11" s="22"/>
      <c r="V11" s="22"/>
      <c r="W11" s="22"/>
      <c r="X11" s="22"/>
      <c r="Y11" s="22"/>
      <c r="Z11" s="22"/>
    </row>
    <row r="12" spans="1:26" ht="15.75" customHeight="1"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5.75" customHeight="1"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customHeight="1"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customHeight="1"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75" customHeight="1" x14ac:dyDescent="0.25">
      <c r="A19" s="22"/>
      <c r="B19" s="22"/>
      <c r="C19" s="22"/>
      <c r="D19" s="22"/>
      <c r="E19" s="22"/>
      <c r="F19" s="22"/>
      <c r="G19" s="22"/>
      <c r="H19" s="22"/>
      <c r="I19" s="22"/>
      <c r="J19" s="22"/>
      <c r="K19" s="22"/>
      <c r="L19" s="22"/>
      <c r="M19" s="22"/>
      <c r="N19" s="22"/>
      <c r="P19" s="22"/>
      <c r="Q19" s="22"/>
      <c r="R19" s="22"/>
      <c r="S19" s="22"/>
      <c r="T19" s="22"/>
      <c r="U19" s="22"/>
      <c r="V19" s="22"/>
      <c r="W19" s="22"/>
      <c r="X19" s="22"/>
      <c r="Y19" s="22"/>
      <c r="Z19" s="22"/>
    </row>
    <row r="20" spans="1:26" ht="15.75" customHeight="1"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25">
      <c r="A24" s="22"/>
      <c r="B24" s="22"/>
      <c r="C24" s="22"/>
      <c r="D24" s="22"/>
      <c r="E24" s="22"/>
      <c r="F24" s="22"/>
      <c r="G24" s="22"/>
      <c r="H24" s="22"/>
      <c r="I24" s="22"/>
      <c r="J24" s="22"/>
      <c r="K24" s="22"/>
      <c r="L24" s="22"/>
      <c r="M24" s="22"/>
      <c r="N24" s="22"/>
      <c r="O24" s="22"/>
      <c r="P24" s="22"/>
      <c r="R24" s="22"/>
      <c r="S24" s="22"/>
      <c r="T24" s="22"/>
      <c r="U24" s="22"/>
      <c r="V24" s="22"/>
      <c r="W24" s="22"/>
      <c r="X24" s="22"/>
      <c r="Y24" s="22"/>
      <c r="Z24" s="22"/>
    </row>
    <row r="25" spans="1:26" ht="15.7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
    <mergeCell ref="D9:E9"/>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Tabla Dinamica</vt:lpstr>
      <vt:lpstr>Dinamicas</vt:lpstr>
      <vt:lpstr>Batería ECI</vt:lpstr>
      <vt:lpstr>Dashboard</vt:lpstr>
      <vt:lpstr>_xlcn.WorksheetConnection_BateríaECIA1M242</vt:lpstr>
      <vt:lpstr>_xlcn.WorksheetConnection_BateríaECIA1O243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 Camilo Sanchez Lopez</dc:creator>
  <cp:lastModifiedBy>Felipe Osorio Vieira</cp:lastModifiedBy>
  <dcterms:created xsi:type="dcterms:W3CDTF">2019-05-17T21:22:35Z</dcterms:created>
  <dcterms:modified xsi:type="dcterms:W3CDTF">2019-08-08T21:09:03Z</dcterms:modified>
</cp:coreProperties>
</file>